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120" activeTab="0"/>
  </bookViews>
  <sheets>
    <sheet name="Свод" sheetId="1" r:id="rId1"/>
  </sheets>
  <externalReferences>
    <externalReference r:id="rId4"/>
  </externalReferences>
  <definedNames>
    <definedName name="B_FIO">'[1]Титульный'!$F$34</definedName>
    <definedName name="B_POST">'[1]Титульный'!$F$35</definedName>
    <definedName name="COMPANY">'[1]Титульный'!$F$14</definedName>
    <definedName name="INV_BEGIN">'[1]Титульный'!$F$24</definedName>
    <definedName name="INV_PERIOD">'[1]Титульный'!$F$25</definedName>
    <definedName name="ISTFIN_LIST">'[1]TSheet'!$Q$2:$Q$19</definedName>
    <definedName name="_xlnm.Print_Titles" localSheetId="0">'Свод'!$14:$14</definedName>
    <definedName name="_xlnm.Print_Area" localSheetId="0">'Свод'!$A$1:$AU$192</definedName>
  </definedNames>
  <calcPr fullCalcOnLoad="1"/>
</workbook>
</file>

<file path=xl/sharedStrings.xml><?xml version="1.0" encoding="utf-8"?>
<sst xmlns="http://schemas.openxmlformats.org/spreadsheetml/2006/main" count="425" uniqueCount="370">
  <si>
    <t>УТВЕРЖДАЮ</t>
  </si>
  <si>
    <t>____________________В.В. Самоталин</t>
  </si>
  <si>
    <t>тыс. руб. без НДС</t>
  </si>
  <si>
    <t>Номер п/п</t>
  </si>
  <si>
    <t>Номер инв. проекта</t>
  </si>
  <si>
    <t>Наименование проекта</t>
  </si>
  <si>
    <t>год начала строительства</t>
  </si>
  <si>
    <t>год окончания строительства</t>
  </si>
  <si>
    <t>Физические параметры объекта</t>
  </si>
  <si>
    <t>МВА</t>
  </si>
  <si>
    <t>км</t>
  </si>
  <si>
    <t>Прирост вводимой мощности в 2012 году</t>
  </si>
  <si>
    <t>Количество ТП</t>
  </si>
  <si>
    <t>Стоимость строительства/ стоимость ПИР в тек.ценах</t>
  </si>
  <si>
    <t>План КВЛ на 2012 г</t>
  </si>
  <si>
    <t>1 кв</t>
  </si>
  <si>
    <t>2 кв</t>
  </si>
  <si>
    <t>3 кв</t>
  </si>
  <si>
    <t>4 кв</t>
  </si>
  <si>
    <t>план финансирования на 2012 г</t>
  </si>
  <si>
    <t>план ввода о.ф. на 2012 г</t>
  </si>
  <si>
    <t>1кв</t>
  </si>
  <si>
    <t>2кв</t>
  </si>
  <si>
    <t>3кв</t>
  </si>
  <si>
    <t>4кв</t>
  </si>
  <si>
    <t>источник финансирования</t>
  </si>
  <si>
    <t>куратор</t>
  </si>
  <si>
    <t>рс</t>
  </si>
  <si>
    <t>компенсация выпадающих доходов</t>
  </si>
  <si>
    <t>2*0,6     (2)</t>
  </si>
  <si>
    <t>1</t>
  </si>
  <si>
    <t>Трубникова</t>
  </si>
  <si>
    <t>Согласовано: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</si>
  <si>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</si>
  <si>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</si>
  <si>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</si>
  <si>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</si>
  <si>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</si>
  <si>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</si>
  <si>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</si>
  <si>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</si>
  <si>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</si>
  <si>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</si>
  <si>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</si>
  <si>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</si>
  <si>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</si>
  <si>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</si>
  <si>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</si>
  <si>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</si>
  <si>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1.27</t>
  </si>
  <si>
    <t>1.28</t>
  </si>
  <si>
    <t>1.29</t>
  </si>
  <si>
    <t>1.30</t>
  </si>
  <si>
    <t>1.32</t>
  </si>
  <si>
    <t>1.33</t>
  </si>
  <si>
    <t>1.34</t>
  </si>
  <si>
    <t>1.35</t>
  </si>
  <si>
    <t>1.36</t>
  </si>
  <si>
    <t>1.37</t>
  </si>
  <si>
    <t>3.1</t>
  </si>
  <si>
    <t>3.2</t>
  </si>
  <si>
    <t>3.3</t>
  </si>
  <si>
    <t>3.4</t>
  </si>
  <si>
    <t>3.5</t>
  </si>
  <si>
    <t>3.6</t>
  </si>
  <si>
    <t>3.7</t>
  </si>
  <si>
    <t>Генеральный директор ОАО "ПЭС"</t>
  </si>
  <si>
    <t>Директор по строительству</t>
  </si>
  <si>
    <t>Главный инженер</t>
  </si>
  <si>
    <t>Начальник ФЭО</t>
  </si>
  <si>
    <t>А.В. Петухов</t>
  </si>
  <si>
    <t>С.И. Милютин</t>
  </si>
  <si>
    <t>Всего расходов по ОАО "ПЭС"</t>
  </si>
  <si>
    <t>Строительство ПС 110кВ "Нойдорф"</t>
  </si>
  <si>
    <t>2 РЭС</t>
  </si>
  <si>
    <t>1 РЭС</t>
  </si>
  <si>
    <t>3 РЭС</t>
  </si>
  <si>
    <t>4 РЭС</t>
  </si>
  <si>
    <t>1.2</t>
  </si>
  <si>
    <t>1.3</t>
  </si>
  <si>
    <t>1.4</t>
  </si>
  <si>
    <t>1.5</t>
  </si>
  <si>
    <t>1.6</t>
  </si>
  <si>
    <t>1.7</t>
  </si>
  <si>
    <t>1.8</t>
  </si>
  <si>
    <t>1.9</t>
  </si>
  <si>
    <t>ПИР (будущих лет)</t>
  </si>
  <si>
    <t xml:space="preserve">ТП-359 (407510600, 407500300) 1 РЭС </t>
  </si>
  <si>
    <t xml:space="preserve">Новая КТПН (замен МТП-804) 1 РЭС </t>
  </si>
  <si>
    <t xml:space="preserve">ТП-356 (407035600) 1 РЭС </t>
  </si>
  <si>
    <t xml:space="preserve">ТП-074 (407007400) 1 РЭС </t>
  </si>
  <si>
    <t xml:space="preserve">ТП-353 (407035300) 1 РЭС </t>
  </si>
  <si>
    <t xml:space="preserve">ТП-351 (407035100) 1 РЭС </t>
  </si>
  <si>
    <t xml:space="preserve">ТП-362 (Б\Н) 1 РЭС </t>
  </si>
  <si>
    <t xml:space="preserve">ТП-352 (407035200) 1 РЭС </t>
  </si>
  <si>
    <t xml:space="preserve">ТП-354 (407035400) 1 РЭС </t>
  </si>
  <si>
    <t xml:space="preserve">ТП-050 (407005000) 1 РЭС </t>
  </si>
  <si>
    <t>ТП-196 (407542400, 407534800) 2 РЭС</t>
  </si>
  <si>
    <t>ТП-111 (407525800, 407599800) 2 РЭС</t>
  </si>
  <si>
    <t>ТП-127 (Б\Н) 2 РЭС</t>
  </si>
  <si>
    <t>РП-163 (407016300) 2 РЭС</t>
  </si>
  <si>
    <t>ТП-238 (407023800) 2 РЭС</t>
  </si>
  <si>
    <t>ТП-244 (407024400) 2 РЭС</t>
  </si>
  <si>
    <t>ТП-253 (407025300) 2 РЭС</t>
  </si>
  <si>
    <t>ТП-204 (407020400) 2 РЭС</t>
  </si>
  <si>
    <t>ТП-153 (407015300) 2 РЭС</t>
  </si>
  <si>
    <t>ТП-722 (407072210, 407072220) 2 РЭС</t>
  </si>
  <si>
    <t>ТП-751 (407751100) 2 РЭС</t>
  </si>
  <si>
    <t>ТП-752 (407752100) 2 РЭС</t>
  </si>
  <si>
    <t>ТП-304 (407030400) 3 РЭС</t>
  </si>
  <si>
    <t>ТП-418 (407041800) 3 РЭС</t>
  </si>
  <si>
    <t>ТП-493 (407049300) 3 РЭС</t>
  </si>
  <si>
    <t>ТП-492 (407914720) 3 РЭС</t>
  </si>
  <si>
    <t>ТП-494 (407049400, 407616200, 407537700) 3 РЭС</t>
  </si>
  <si>
    <t>ТП-495 (407049500, 407049510) 3 РЭС</t>
  </si>
  <si>
    <t>ТП-573 (407057300, 10942, 10943) 4 РЭС</t>
  </si>
  <si>
    <t>РП-621 (407062100) 4 РЭС</t>
  </si>
  <si>
    <t>Модернизация оборудования в ТП 29,98,97,357,95,94,99,53 в рамках перевода мкр. Сосновая поляна на 10кВ</t>
  </si>
  <si>
    <t>ВЛЗ6кВ ПС Тяговая2 до РП-064 (ОКС01)</t>
  </si>
  <si>
    <t>ВЛИ-0,4кВ от ТП-439А (СНТ Железнодорожник уч.1)</t>
  </si>
  <si>
    <t>Оборудование ТП-104</t>
  </si>
  <si>
    <t>Оборудование ТП-483</t>
  </si>
  <si>
    <t>Оборудование РП-064 (ОКС01)</t>
  </si>
  <si>
    <t>ВЛИ-0,4кВ от ТП-439А (СНТ Железнодорожник уч.8)</t>
  </si>
  <si>
    <t>ВЛИ-0,4кВ от КТПН-603А</t>
  </si>
  <si>
    <t>ВКЛ-0,4кВ от КТП306А до ГРЩ Котельной (Заречная ул.)</t>
  </si>
  <si>
    <t>ВЛ-0,4кВ от ТП-753 (Пространсво-Т)</t>
  </si>
  <si>
    <t>КЛ-6кВ до БКТП ГМЗ "Петергоф" (Александрия)</t>
  </si>
  <si>
    <t>КЛ-6кВ от ВЛЗ ф.1 до КТПН (АЗС Нижняя Колония)</t>
  </si>
  <si>
    <t>КЛ-6кВ от КТПН (АЗС Нижняя Колония) до ТП-107</t>
  </si>
  <si>
    <t>КЛ6кВ от РТП-700 до ТП-713А</t>
  </si>
  <si>
    <t>КЛ-6кВ от БКТП-393А до ТП-819</t>
  </si>
  <si>
    <t>КЛ-6кВ до БКТП-806А</t>
  </si>
  <si>
    <t>КЛ6кВ от БКТП-129А до ТП-293 и ТП-291</t>
  </si>
  <si>
    <t>КЛ-6кВ от РТП-400 до БКТП-431А</t>
  </si>
  <si>
    <t>КЛ-6кВ от БКТП-022А до РП-35 и ТП-22</t>
  </si>
  <si>
    <t>КЛ-6кВ от ПС-196 до РТП-755</t>
  </si>
  <si>
    <t>КЛ-6кВ от БКРТП-330А до ТП-441</t>
  </si>
  <si>
    <t>КЛ-6кВ до БКТП Нева Автоком</t>
  </si>
  <si>
    <t>КЛ-0,4кВ от ТП-651 до ГРЩ (ДШИ Ломоносов)</t>
  </si>
  <si>
    <t>КЛ-0,4кВ от БКТП-263А до ГРЩ корп.1 (СПбГУ)</t>
  </si>
  <si>
    <t>КЛ-0,4кВ от БКТП-263А до ГРЩ корп.2 (СПбГУ)</t>
  </si>
  <si>
    <t>КЛ-0,4кВ от БКТП-263А до ГРЩ корп.3 (СПбГУ)</t>
  </si>
  <si>
    <t>КЛ-0,4кВ от БКТП-129А до ГРЩ (Ракурс)</t>
  </si>
  <si>
    <t>КЛ-0,4кВот БКТП-022 до ГРЩ ФОК</t>
  </si>
  <si>
    <t>2БКТП-1250 (ТП-040А)</t>
  </si>
  <si>
    <t>2КТПН-400 (ТП-904А)</t>
  </si>
  <si>
    <t>КТПН-400 (АЗС Нижняя Колония)</t>
  </si>
  <si>
    <t>2БКТП-630 (ТП-806А)</t>
  </si>
  <si>
    <t>БКТП-400 (ТП-159А)</t>
  </si>
  <si>
    <t>2БКТП-630 (ТП-263А)</t>
  </si>
  <si>
    <t>2БКТП-400 (ТП-129А)</t>
  </si>
  <si>
    <t>2БКТП-400 (ТП-431А)</t>
  </si>
  <si>
    <t>2БКТП-1600 (ТП-022А)</t>
  </si>
  <si>
    <t>2БКТП-1250 в квартале 7-17</t>
  </si>
  <si>
    <t>2БКТП-400 (Гарос)</t>
  </si>
  <si>
    <t>2БКТП-400 (ТП-458А)</t>
  </si>
  <si>
    <t>2БКТП-400 (Нева Автоком)</t>
  </si>
  <si>
    <t>КТПН-400 (ТП-024А)</t>
  </si>
  <si>
    <t>СТП-25 (ТП-375А)</t>
  </si>
  <si>
    <t>2БКРТП-250 (РП-330А)</t>
  </si>
  <si>
    <t>2БКТП-250 (ТП-515А)</t>
  </si>
  <si>
    <t>2БКТП-250 (ТП-700А Бассейн)</t>
  </si>
  <si>
    <t>М.Н.Проскурякова</t>
  </si>
  <si>
    <t>ВЛИ-0,4кВ от КТПН-461</t>
  </si>
  <si>
    <t>1.38</t>
  </si>
  <si>
    <t>1.39</t>
  </si>
  <si>
    <t>3.8</t>
  </si>
  <si>
    <t>Внедрение  АИИС КУЭ</t>
  </si>
  <si>
    <t>Прирост вводимой мощности в 2014 году</t>
  </si>
  <si>
    <t>План КВЛ на 2014 г</t>
  </si>
  <si>
    <t>План финансирования на 2014 г</t>
  </si>
  <si>
    <t>РТП-025(407002500) 1РЭС</t>
  </si>
  <si>
    <t>Телемеханика</t>
  </si>
  <si>
    <t>РП "Петродворец"</t>
  </si>
  <si>
    <t xml:space="preserve">ТП-283 (4070028300) 2РЭС </t>
  </si>
  <si>
    <t>РТП-285 (407028500) 2 РЭС</t>
  </si>
  <si>
    <t>РТП 465 (407046500)</t>
  </si>
  <si>
    <t>1.26</t>
  </si>
  <si>
    <t>КТПН-400 (ТП-151А) 2 РЭС</t>
  </si>
  <si>
    <t>БКТП-400 (ТП-142А) 2 РЭС</t>
  </si>
  <si>
    <t>КЛ-6кВ от КТПН-721А до ТП-190 и РТП Тест 2 РЭС</t>
  </si>
  <si>
    <t>КЛ-6кВ от КТПН-151А до ТП-107 2 РЭС</t>
  </si>
  <si>
    <t>КЛ-0,4кВ от ТП-103 до ВЛИ-0,4кВ 2 РЭС</t>
  </si>
  <si>
    <t>КТПН-400 (ТП-429А) 3 РЭС</t>
  </si>
  <si>
    <t>КТПН-400 (ТП-456А) 3 РЭС</t>
  </si>
  <si>
    <t>ВЛЗ6кВ до КТПН-335А 3 РЭС</t>
  </si>
  <si>
    <t>КЛ-6кВ до КТПН-413А 3 РЭС</t>
  </si>
  <si>
    <t>КЛ-6кВ до КТПН-456А 3 РЭС</t>
  </si>
  <si>
    <t>КТПН 400 (306А) 3 РЭС</t>
  </si>
  <si>
    <t>КТПН 400 (СТП 335А) 3 РЭС</t>
  </si>
  <si>
    <t>ТП 441 3 РЭС</t>
  </si>
  <si>
    <t>ТП 467 3 РЭС</t>
  </si>
  <si>
    <t>ТП 458 3 РЭС</t>
  </si>
  <si>
    <t>КТПН-400 (ТП-603А) 4 РЭС</t>
  </si>
  <si>
    <t>ё</t>
  </si>
  <si>
    <t>КЛ 0,4 кВ ТП 592</t>
  </si>
  <si>
    <t>ВЛИ 0,4 от ТП198 Садоводство Озерковое (выпадающие доходы)</t>
  </si>
  <si>
    <t>КЛ 0,4 кВ от ТП100</t>
  </si>
  <si>
    <t>РТП-760 (Телемеханика)</t>
  </si>
  <si>
    <t>РТП-285 (Телемеханика)</t>
  </si>
  <si>
    <t>РТП-400 (Телемеханика)</t>
  </si>
  <si>
    <t>РТП-640 (Телемеханика)</t>
  </si>
  <si>
    <t>РТП-233 (Телемеханика)</t>
  </si>
  <si>
    <t>РТП-263 (Телемеханика)</t>
  </si>
  <si>
    <t>РТП-720 (Телемеханика)</t>
  </si>
  <si>
    <t>Раздел 1.1. Амортизация</t>
  </si>
  <si>
    <t>Раздел 3. Чистая прибыль прошлого периода</t>
  </si>
  <si>
    <t>1.40</t>
  </si>
  <si>
    <t>1.41</t>
  </si>
  <si>
    <t>1.31</t>
  </si>
  <si>
    <t>1.42</t>
  </si>
  <si>
    <t>1.43</t>
  </si>
  <si>
    <t>1.44</t>
  </si>
  <si>
    <t>1.45</t>
  </si>
  <si>
    <t>1.46</t>
  </si>
  <si>
    <t>1.47</t>
  </si>
  <si>
    <t>1.50</t>
  </si>
  <si>
    <t>1.51</t>
  </si>
  <si>
    <t>1.52</t>
  </si>
  <si>
    <t>1.54</t>
  </si>
  <si>
    <t>1.55</t>
  </si>
  <si>
    <t>1.56</t>
  </si>
  <si>
    <t>1.57</t>
  </si>
  <si>
    <t>Создание технической возможности для технологического присоединения потребителей в 1РЭС,2РЭС,3РЭС,4РЭС по обязательствам будущего периода</t>
  </si>
  <si>
    <t>3.9</t>
  </si>
  <si>
    <t>Закупка трансформаторов</t>
  </si>
  <si>
    <t>ПС  (Телемеханика)</t>
  </si>
  <si>
    <t>РТП 240 (407024000) 2РЭС</t>
  </si>
  <si>
    <t>ТП-401 (407040100) ПИР1РЭС</t>
  </si>
  <si>
    <t>Приобретение  основных средств</t>
  </si>
  <si>
    <t>Оснащение многоквартирных домов коллективными (общедомовыми) приборами учета СМР и ПИР</t>
  </si>
  <si>
    <t>2БКТП -6/0,4, КЛ 6 кВ ПИР(Крыловский государственный научный центр)</t>
  </si>
  <si>
    <t xml:space="preserve">ВЛИ 0,4 кВ от ТП024 А  в направлении автостоянки, склада, и строительного городка Станционный поселок ПИР </t>
  </si>
  <si>
    <t>КТПН-400 (ТП-721А) 2 РЭС</t>
  </si>
  <si>
    <t>Новая КТПН (замен ТП-461) пир 3 РЭС</t>
  </si>
  <si>
    <t>Новое строительство ВЛИ-0,4кВ; КР и КЛ 0,4 кВ для создание технической возможности для технологического присоединения потребителей в 1РЭС,2РЭС,3РЭС,4РЭС</t>
  </si>
  <si>
    <t>КТПН-400 (ТП-719А), ВЛ 6 кВ  2 РЭС</t>
  </si>
  <si>
    <t>КЛ-6кВ от ПС-154 до БКРТП-330А ПИР</t>
  </si>
  <si>
    <t xml:space="preserve">КЛ-6кВ от БКРТП-330А до БКТП-467А </t>
  </si>
  <si>
    <t>ВЛИ 0,4 кВ от ТП 904 в напрaвлении автомойки ПИР(С-Пб, Торрики, Аннинское ш., уч. 14)</t>
  </si>
  <si>
    <t>4БКТП-630 (ТП459А)ПИР</t>
  </si>
  <si>
    <t>КЛ-6кВ от РТП-1 до БКТП-459АПИР</t>
  </si>
  <si>
    <t>Реконструкция КЛ-6 кВ ТП-191 - ТП-709, КЛ-6 кВ ТП-709 - ТП-204 СМР</t>
  </si>
  <si>
    <t>2БКРТП-1600 (РП-282А Тест) ПИР</t>
  </si>
  <si>
    <t>2БКТП-400 (Пождепо, Красное Село) ПИР</t>
  </si>
  <si>
    <t>2БКТП-1000 (Банный комплекс, Красное Село) ПИР</t>
  </si>
  <si>
    <t>2БКТП-1250 (ТП-467А) ПИР</t>
  </si>
  <si>
    <t>2БКТП-160, КЛ 6 кВ (ТП-461А КНС Путепровод)</t>
  </si>
  <si>
    <t>2БКТП-400 (ТП-204А) КЛ 6 кВ</t>
  </si>
  <si>
    <t>2БКТП-1000 (ТП-481А) ПИР</t>
  </si>
  <si>
    <t>КЛ 0,4 кВ от ТП 041, ТП 013 в направлении КР СПб, ул. 2-я Комсомольская, 13/3 ПИР</t>
  </si>
  <si>
    <t>Новое строительство ВЛИ-0,4 кВ от ТП-542 по адресу: Санкт-Петербург, г.Ломоносов, ул.Заварина</t>
  </si>
  <si>
    <t>Новое строительство ВЛИ-0,4 кВ от РТП-720 в направлении индивидуального жилого дома по адресу: Санкт-Петербург, г.Петергоф, Морской пер., д.1</t>
  </si>
  <si>
    <t>Новое строительство ВЛИ-0,4 кВ от ТП-419А, ТП-428, ТП-458 в направлении объектов Заявителей в рамках исполнения обязательств Сетевой организации по договорам об осуществлении технологического присоединения</t>
  </si>
  <si>
    <t>Новое строительство ВЛИ-0,4 кВ от ТП-455 в направлении садоводческого товарищества по адресу: Санкт-Петербург, Красное Село, садоводство «Заря»</t>
  </si>
  <si>
    <t>Новое строительство КЛ-0,4 кВ от ТП-407 в направлении здания по адресу: Санкт-Петербург, г.Красное Село, пр.Ленина, д.112, лит.А</t>
  </si>
  <si>
    <t>Новое строительство КТПН-6/0,4 кВ (ТП-217А), КЛ-6 кВ, КЛ-0,4 кВ, ВЛИ-0,4 кВ по адресу: Санкт-Петербург, Володарский, ул.Красная (ПИР)</t>
  </si>
  <si>
    <t>Новое строительство КТПН-6/0,4 кВ (ТП-419А), ВЛ-6 кВ, ВЛ-0,4 кВ</t>
  </si>
  <si>
    <t>Раздел 2.1. Выпадающие доходы:</t>
  </si>
  <si>
    <t>Раздел 2.3. Инвестиционная составляющая от технологического присоединения (переходящие объекты по заключенным договорам  2013-2014гг):</t>
  </si>
  <si>
    <t>1.1</t>
  </si>
  <si>
    <t>1.48</t>
  </si>
  <si>
    <t>1.49</t>
  </si>
  <si>
    <t>1.53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</si>
  <si>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</si>
  <si>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</si>
  <si>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</si>
  <si>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</si>
  <si>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</si>
  <si>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</si>
  <si>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</si>
  <si>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</si>
  <si>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</si>
  <si>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</si>
  <si>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</si>
  <si>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</si>
  <si>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</si>
  <si>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</si>
  <si>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</si>
  <si>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</si>
  <si>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</si>
  <si>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</si>
  <si>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</si>
  <si>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</si>
  <si>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</si>
  <si>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</si>
  <si>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</si>
  <si>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</si>
  <si>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</si>
  <si>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</si>
  <si>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</si>
  <si>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</si>
  <si>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</si>
  <si>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</si>
  <si>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</si>
  <si>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</si>
  <si>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</si>
  <si>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</si>
  <si>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</si>
  <si>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</si>
  <si>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</si>
  <si>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</si>
  <si>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</si>
  <si>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</si>
  <si>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</si>
  <si>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</si>
  <si>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</si>
  <si>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</si>
  <si>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</si>
  <si>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</si>
  <si>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</si>
  <si>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</si>
  <si>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</si>
  <si>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</si>
  <si>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</si>
  <si>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</si>
  <si>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</si>
  <si>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</si>
  <si>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</si>
  <si>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</si>
  <si>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</si>
  <si>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</si>
  <si>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</si>
  <si>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</si>
  <si>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</si>
  <si>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</si>
  <si>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</si>
  <si>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</si>
  <si>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</si>
  <si>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</si>
  <si>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</si>
  <si>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</si>
  <si>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</si>
  <si>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</si>
  <si>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</si>
  <si>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</si>
  <si>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</si>
  <si>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</si>
  <si>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</si>
  <si>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</si>
  <si>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</si>
  <si>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</si>
  <si>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</si>
  <si>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</si>
  <si>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</si>
  <si>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</si>
  <si>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</si>
  <si>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</si>
  <si>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</si>
  <si>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</si>
  <si>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</si>
  <si>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КТПН-400 (ТП-335) 3 РЭС</t>
  </si>
  <si>
    <t xml:space="preserve">РТП-262 (407026200) 2 РЭС </t>
  </si>
  <si>
    <t>Новое строительство ВЛИ-0,4 кВ от  ТП-187, ТП-716 в направлении объектов Заявителей в рамках исполнения обязательств Сетевой организации по договорам об осуществлении технологического присоединения</t>
  </si>
  <si>
    <t>КТПН-400 (ТП-413А) КЛ 6 кВ 3 РЭС</t>
  </si>
  <si>
    <t>Новое строительство КЛ-0,4 кВ от ТП-293 в направлении ярмарки по адресу: Санкт-Петербург, г.Петергоф, ул.Гостилицкая, уч.1</t>
  </si>
  <si>
    <t xml:space="preserve"> Новое строительство КТПН-6/0,4 кВ (ТП-011А), ВЛЗ-6 кВ, ВЛИ-0,4 кВ по адресу: Санкт-Петербург, Володарский, ул.Карла Либкнехта, ул.Ленинградская (ПИР); </t>
  </si>
  <si>
    <t xml:space="preserve"> Реконструкция действующей ТП-631, строительство кабельных линий 0,4 кВ от ТП-631 в направлении здания по адресу: Санкт-Петербург, г.Ломоносов, микрорайон Южный (ПИР)</t>
  </si>
  <si>
    <t>1.58</t>
  </si>
  <si>
    <t>Реконструкция здания 1РЭС</t>
  </si>
  <si>
    <t>Приобретение автотранспорта</t>
  </si>
  <si>
    <t xml:space="preserve">Раздел 2.2. Инвестиционная составляющая от технологического присоединения утвержденная в тарифе </t>
  </si>
  <si>
    <t>Раздел 1. Передача эл/эн</t>
  </si>
  <si>
    <t>План ввода о.ф. на 2014 г</t>
  </si>
  <si>
    <t xml:space="preserve">Раздел 2.  Инвестиционная составляющая от 
технологического присоединения </t>
  </si>
  <si>
    <t>Переходящие объекты по заключенным договорам 
2013 г. Аммортизация</t>
  </si>
  <si>
    <t>Приложение 9</t>
  </si>
  <si>
    <t>"_____"___________________ 2014 г.</t>
  </si>
  <si>
    <t xml:space="preserve"> Производственная программа ОАО "ПЭС" на 2014 год (Санкт-Петербург)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</si>
</sst>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.0000"/>
    <numFmt numFmtId="168" formatCode="0.000"/>
    <numFmt numFmtId="169" formatCode="#,##0.000"/>
    <numFmt numFmtId="170" formatCode="#,##0.0000"/>
    <numFmt numFmtId="171" formatCode="#,##0.0000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164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65" fontId="4" fillId="0" borderId="12" xfId="59" applyNumberFormat="1" applyFont="1" applyFill="1" applyBorder="1" applyAlignment="1">
      <alignment horizontal="center" vertical="center" wrapText="1"/>
      <protection/>
    </xf>
    <xf numFmtId="3" fontId="8" fillId="0" borderId="14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3" fontId="8" fillId="0" borderId="13" xfId="0" applyNumberFormat="1" applyFont="1" applyFill="1" applyBorder="1" applyAlignment="1">
      <alignment horizontal="left" vertical="center"/>
    </xf>
    <xf numFmtId="166" fontId="4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2"/>
    </xf>
    <xf numFmtId="49" fontId="13" fillId="0" borderId="12" xfId="0" applyNumberFormat="1" applyFont="1" applyFill="1" applyBorder="1" applyAlignment="1">
      <alignment horizontal="left" vertical="center" wrapText="1" indent="2"/>
    </xf>
    <xf numFmtId="3" fontId="8" fillId="0" borderId="0" xfId="0" applyNumberFormat="1" applyFont="1" applyFill="1" applyBorder="1" applyAlignment="1">
      <alignment horizontal="left" vertical="center"/>
    </xf>
    <xf numFmtId="171" fontId="4" fillId="0" borderId="0" xfId="0" applyNumberFormat="1" applyFont="1" applyFill="1" applyAlignment="1">
      <alignment vertical="center"/>
    </xf>
    <xf numFmtId="1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4" fontId="17" fillId="0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indent="2"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Fill="1" applyBorder="1" applyAlignment="1">
      <alignment horizontal="left" vertical="center" indent="2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 indent="2"/>
    </xf>
    <xf numFmtId="0" fontId="13" fillId="0" borderId="12" xfId="0" applyFont="1" applyFill="1" applyBorder="1" applyAlignment="1">
      <alignment horizontal="left" vertical="center" wrapText="1" indent="2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wrapText="1" indent="2"/>
    </xf>
    <xf numFmtId="2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3 2" xfId="56"/>
    <cellStyle name="Обычный 11" xfId="57"/>
    <cellStyle name="Обычный 12" xfId="58"/>
    <cellStyle name="Обычный 2" xfId="59"/>
    <cellStyle name="Обычный 2 10" xfId="60"/>
    <cellStyle name="Обычный 2 11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ALL\&#1040;&#1083;&#1080;&#1085;&#1072;\&#1044;&#1083;&#1103;%20&#1059;&#1089;&#1082;&#1086;&#1074;&#1072;\EE.INVEST.PLAN.4.178_v.1.2.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.1.1"/>
      <sheetName val="Ф.1.2"/>
      <sheetName val="Ф.1.3"/>
      <sheetName val="Ф.2.2"/>
      <sheetName val="Ф.2.3.1"/>
      <sheetName val="Ф.2.3"/>
      <sheetName val="Ф.3.1"/>
      <sheetName val="Ф.3.2"/>
      <sheetName val="Ф.4.1"/>
      <sheetName val="Ф.4.2"/>
      <sheetName val="Ф.4.3"/>
      <sheetName val="Ф.5"/>
      <sheetName val="Ф.6.1"/>
      <sheetName val="Ф.6.2"/>
      <sheetName val="Ф.6.3"/>
      <sheetName val="Комментарии"/>
      <sheetName val="Проверка"/>
    </sheetNames>
    <sheetDataSet>
      <sheetData sheetId="0">
        <row r="2">
          <cell r="Q2" t="str">
            <v>Инвестиционная составляющая в тарифе</v>
          </cell>
        </row>
        <row r="3">
          <cell r="Q3" t="str">
            <v>Прибыль со свободного сектора</v>
          </cell>
        </row>
        <row r="4">
          <cell r="Q4" t="str">
            <v>Прибыль от технологического присоединения генерации</v>
          </cell>
        </row>
        <row r="5">
          <cell r="Q5" t="str">
            <v>Прибыль от технологического присоединения потребителей</v>
          </cell>
        </row>
        <row r="6">
          <cell r="Q6" t="str">
            <v>Прочая прибыль</v>
          </cell>
        </row>
        <row r="7">
          <cell r="Q7" t="str">
            <v>Амортизация, учтенная в тарифе</v>
          </cell>
        </row>
        <row r="8">
          <cell r="Q8" t="str">
            <v>Прочая амортизация</v>
          </cell>
        </row>
        <row r="9">
          <cell r="Q9" t="str">
            <v>Недоиспользованная амортизация прошлых лет</v>
          </cell>
        </row>
        <row r="10">
          <cell r="Q10" t="str">
            <v>Возврат НДС</v>
          </cell>
        </row>
        <row r="11">
          <cell r="Q11" t="str">
            <v>Прочие собственные средства</v>
          </cell>
        </row>
        <row r="12">
          <cell r="Q12" t="str">
            <v>Остаток собственных средств на начало года</v>
          </cell>
        </row>
        <row r="13">
          <cell r="Q13" t="str">
            <v>Кредиты</v>
          </cell>
        </row>
        <row r="14">
          <cell r="Q14" t="str">
            <v>Облигационные займы</v>
          </cell>
        </row>
        <row r="15">
          <cell r="Q15" t="str">
            <v>Займы организаций</v>
          </cell>
        </row>
        <row r="16">
          <cell r="Q16" t="str">
            <v>Бюджетное финансирование</v>
          </cell>
        </row>
        <row r="17">
          <cell r="Q17" t="str">
            <v>Средства внешних инвесторов</v>
          </cell>
        </row>
        <row r="18">
          <cell r="Q18" t="str">
            <v>Использование лизинга</v>
          </cell>
        </row>
        <row r="19">
          <cell r="Q19" t="str">
            <v>Прочие привлеченные средства</v>
          </cell>
        </row>
      </sheetData>
      <sheetData sheetId="5">
        <row r="14">
          <cell r="F14" t="str">
            <v>ОАО "Петродворцовая электросеть"</v>
          </cell>
        </row>
        <row r="24">
          <cell r="F24">
            <v>2011</v>
          </cell>
        </row>
        <row r="25">
          <cell r="F25" t="str">
            <v>5 лет</v>
          </cell>
        </row>
        <row r="34">
          <cell r="F34" t="str">
            <v>Самоталин Владимир Викторович</v>
          </cell>
        </row>
        <row r="35">
          <cell r="F35" t="str">
            <v>Генеральный директор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0"/>
  <sheetViews>
    <sheetView tabSelected="1" zoomScale="70" zoomScaleNormal="70" zoomScalePageLayoutView="0" workbookViewId="0" topLeftCell="A1">
      <selection activeCell="AM5" sqref="AM5"/>
    </sheetView>
  </sheetViews>
  <sheetFormatPr defaultColWidth="9.00390625" defaultRowHeight="12.75" outlineLevelRow="2" outlineLevelCol="1"/>
  <cols>
    <col min="1" max="1" width="8.75390625" style="1" customWidth="1"/>
    <col min="2" max="2" width="9.125" style="2" customWidth="1"/>
    <col min="3" max="3" width="65.75390625" style="2" customWidth="1"/>
    <col min="4" max="4" width="8.75390625" style="2" customWidth="1"/>
    <col min="5" max="5" width="10.00390625" style="2" customWidth="1"/>
    <col min="6" max="6" width="8.875" style="3" hidden="1" customWidth="1"/>
    <col min="7" max="7" width="10.375" style="4" hidden="1" customWidth="1"/>
    <col min="8" max="8" width="9.125" style="4" hidden="1" customWidth="1"/>
    <col min="9" max="9" width="10.25390625" style="5" hidden="1" customWidth="1" outlineLevel="1"/>
    <col min="10" max="10" width="9.25390625" style="5" hidden="1" customWidth="1" outlineLevel="1"/>
    <col min="11" max="11" width="9.25390625" style="6" hidden="1" customWidth="1" outlineLevel="1"/>
    <col min="12" max="12" width="11.00390625" style="5" hidden="1" customWidth="1" outlineLevel="1"/>
    <col min="13" max="13" width="9.875" style="6" hidden="1" customWidth="1" outlineLevel="1"/>
    <col min="14" max="14" width="0" style="7" hidden="1" customWidth="1" outlineLevel="1"/>
    <col min="15" max="15" width="9.25390625" style="6" hidden="1" customWidth="1" outlineLevel="1"/>
    <col min="16" max="16" width="11.00390625" style="5" hidden="1" customWidth="1" outlineLevel="1"/>
    <col min="17" max="17" width="16.625" style="8" customWidth="1" collapsed="1"/>
    <col min="18" max="18" width="12.875" style="8" hidden="1" customWidth="1"/>
    <col min="19" max="19" width="12.625" style="8" hidden="1" customWidth="1" outlineLevel="1"/>
    <col min="20" max="21" width="11.75390625" style="8" hidden="1" customWidth="1" outlineLevel="1"/>
    <col min="22" max="22" width="13.75390625" style="8" hidden="1" customWidth="1" outlineLevel="1"/>
    <col min="23" max="23" width="12.375" style="8" hidden="1" customWidth="1" collapsed="1"/>
    <col min="24" max="24" width="11.00390625" style="8" hidden="1" customWidth="1" outlineLevel="1"/>
    <col min="25" max="25" width="12.25390625" style="8" hidden="1" customWidth="1" outlineLevel="1"/>
    <col min="26" max="26" width="10.375" style="8" hidden="1" customWidth="1" outlineLevel="1"/>
    <col min="27" max="27" width="11.875" style="8" hidden="1" customWidth="1" outlineLevel="1"/>
    <col min="28" max="28" width="13.00390625" style="8" hidden="1" customWidth="1" collapsed="1"/>
    <col min="29" max="29" width="9.25390625" style="8" hidden="1" customWidth="1" outlineLevel="1"/>
    <col min="30" max="30" width="12.625" style="8" hidden="1" customWidth="1" outlineLevel="1"/>
    <col min="31" max="31" width="13.625" style="8" hidden="1" customWidth="1" outlineLevel="1"/>
    <col min="32" max="32" width="12.00390625" style="8" hidden="1" customWidth="1" outlineLevel="1"/>
    <col min="33" max="33" width="16.875" style="8" customWidth="1" collapsed="1"/>
    <col min="34" max="34" width="15.375" style="8" customWidth="1" outlineLevel="1"/>
    <col min="35" max="35" width="15.125" style="8" customWidth="1" outlineLevel="1"/>
    <col min="36" max="36" width="14.375" style="8" customWidth="1" outlineLevel="1"/>
    <col min="37" max="37" width="15.25390625" style="8" customWidth="1" outlineLevel="1"/>
    <col min="38" max="38" width="14.875" style="8" customWidth="1"/>
    <col min="39" max="39" width="14.875" style="8" customWidth="1" outlineLevel="1"/>
    <col min="40" max="40" width="14.125" style="8" customWidth="1" outlineLevel="1"/>
    <col min="41" max="41" width="14.75390625" style="8" customWidth="1" outlineLevel="1"/>
    <col min="42" max="42" width="13.375" style="8" customWidth="1" outlineLevel="1"/>
    <col min="43" max="43" width="18.75390625" style="8" customWidth="1"/>
    <col min="44" max="44" width="12.875" style="8" customWidth="1" outlineLevel="1"/>
    <col min="45" max="45" width="14.125" style="8" customWidth="1" outlineLevel="1"/>
    <col min="46" max="46" width="15.125" style="8" customWidth="1" outlineLevel="1"/>
    <col min="47" max="47" width="14.00390625" style="8" customWidth="1" outlineLevel="1"/>
    <col min="48" max="48" width="9.125" style="9" hidden="1" customWidth="1"/>
    <col min="49" max="49" width="9.125" style="2" hidden="1" customWidth="1"/>
    <col min="50" max="50" width="15.75390625" style="2" hidden="1" customWidth="1"/>
    <col min="51" max="51" width="14.375" style="2" hidden="1" customWidth="1"/>
    <col min="52" max="52" width="12.00390625" style="2" hidden="1" customWidth="1"/>
    <col min="53" max="53" width="17.625" style="2" hidden="1" customWidth="1"/>
    <col min="54" max="54" width="13.625" style="2" hidden="1" customWidth="1"/>
    <col min="55" max="55" width="12.125" style="2" hidden="1" customWidth="1"/>
    <col min="56" max="56" width="9.125" style="2" customWidth="1"/>
    <col min="57" max="57" width="20.00390625" style="2" customWidth="1"/>
    <col min="58" max="16384" width="9.125" style="2" customWidth="1"/>
  </cols>
  <sheetData>
    <row r="1" ht="28.5" customHeight="1">
      <c r="AU1" s="100" t="s">
        <v>367</v>
      </c>
    </row>
    <row r="2" ht="20.25" customHeight="1">
      <c r="AU2" s="99"/>
    </row>
    <row r="3" spans="3:47" s="11" customFormat="1" ht="17.25" customHeight="1">
      <c r="C3" s="12"/>
      <c r="D3" s="13"/>
      <c r="E3" s="13"/>
      <c r="F3" s="14"/>
      <c r="G3" s="14"/>
      <c r="H3" s="15"/>
      <c r="I3" s="14"/>
      <c r="J3" s="15"/>
      <c r="K3" s="16"/>
      <c r="L3" s="15"/>
      <c r="M3" s="14"/>
      <c r="N3" s="17"/>
      <c r="O3" s="17"/>
      <c r="P3" s="17"/>
      <c r="Q3" s="17"/>
      <c r="R3" s="17"/>
      <c r="S3" s="17"/>
      <c r="T3" s="17"/>
      <c r="U3" s="17"/>
      <c r="V3" s="17"/>
      <c r="W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M3" s="17"/>
      <c r="AN3" s="17"/>
      <c r="AO3" s="17"/>
      <c r="AP3" s="17"/>
      <c r="AQ3" s="17"/>
      <c r="AR3" s="17"/>
      <c r="AS3" s="17"/>
      <c r="AT3" s="17"/>
      <c r="AU3" s="18" t="s">
        <v>0</v>
      </c>
    </row>
    <row r="4" spans="3:47" s="11" customFormat="1" ht="17.25" customHeight="1">
      <c r="C4" s="12"/>
      <c r="D4" s="13"/>
      <c r="E4" s="13"/>
      <c r="F4" s="14"/>
      <c r="G4" s="14"/>
      <c r="H4" s="15"/>
      <c r="I4" s="14"/>
      <c r="J4" s="15"/>
      <c r="K4" s="16"/>
      <c r="L4" s="15"/>
      <c r="M4" s="14"/>
      <c r="N4" s="17"/>
      <c r="O4" s="17"/>
      <c r="P4" s="17"/>
      <c r="Q4" s="17"/>
      <c r="R4" s="17"/>
      <c r="S4" s="17"/>
      <c r="T4" s="17"/>
      <c r="U4" s="17"/>
      <c r="V4" s="17"/>
      <c r="W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M4" s="17"/>
      <c r="AN4" s="17"/>
      <c r="AO4" s="17"/>
      <c r="AP4" s="17"/>
      <c r="AQ4" s="17"/>
      <c r="AR4" s="17"/>
      <c r="AS4" s="17"/>
      <c r="AT4" s="17"/>
      <c r="AU4" s="18"/>
    </row>
    <row r="5" spans="2:47" s="11" customFormat="1" ht="17.25" customHeight="1">
      <c r="B5" s="72"/>
      <c r="C5" s="12"/>
      <c r="D5" s="13"/>
      <c r="E5" s="13"/>
      <c r="F5" s="14"/>
      <c r="G5" s="14"/>
      <c r="H5" s="15"/>
      <c r="I5" s="14"/>
      <c r="J5" s="15"/>
      <c r="K5" s="16"/>
      <c r="L5" s="15"/>
      <c r="M5" s="14"/>
      <c r="N5" s="17"/>
      <c r="O5" s="17"/>
      <c r="P5" s="17"/>
      <c r="Q5" s="17"/>
      <c r="R5" s="17"/>
      <c r="S5" s="17"/>
      <c r="T5" s="17"/>
      <c r="U5" s="17"/>
      <c r="V5" s="17"/>
      <c r="W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M5" s="17"/>
      <c r="AN5" s="17"/>
      <c r="AO5" s="17"/>
      <c r="AP5" s="17"/>
      <c r="AQ5" s="17"/>
      <c r="AR5" s="17"/>
      <c r="AS5" s="17"/>
      <c r="AT5" s="17"/>
      <c r="AU5" s="18" t="s">
        <v>66</v>
      </c>
    </row>
    <row r="6" spans="3:47" s="11" customFormat="1" ht="17.25" customHeight="1">
      <c r="C6" s="12"/>
      <c r="D6" s="13"/>
      <c r="E6" s="13"/>
      <c r="F6" s="14"/>
      <c r="G6" s="14"/>
      <c r="H6" s="15"/>
      <c r="I6" s="14"/>
      <c r="J6" s="15"/>
      <c r="K6" s="16"/>
      <c r="L6" s="15"/>
      <c r="M6" s="14"/>
      <c r="N6" s="17"/>
      <c r="O6" s="17"/>
      <c r="P6" s="17"/>
      <c r="Q6" s="17"/>
      <c r="R6" s="17"/>
      <c r="S6" s="17"/>
      <c r="T6" s="17"/>
      <c r="U6" s="17"/>
      <c r="V6" s="17"/>
      <c r="W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M6" s="17"/>
      <c r="AN6" s="17"/>
      <c r="AO6" s="17"/>
      <c r="AP6" s="17"/>
      <c r="AQ6" s="17"/>
      <c r="AR6" s="17"/>
      <c r="AS6" s="17"/>
      <c r="AT6" s="17"/>
      <c r="AU6" s="18"/>
    </row>
    <row r="7" spans="3:47" s="11" customFormat="1" ht="17.25" customHeight="1">
      <c r="C7" s="12"/>
      <c r="D7" s="13"/>
      <c r="E7" s="13"/>
      <c r="F7" s="14"/>
      <c r="G7" s="14"/>
      <c r="H7" s="15"/>
      <c r="I7" s="14"/>
      <c r="J7" s="15"/>
      <c r="K7" s="16"/>
      <c r="L7" s="15"/>
      <c r="M7" s="14"/>
      <c r="N7" s="17"/>
      <c r="O7" s="17"/>
      <c r="P7" s="17"/>
      <c r="Q7" s="17"/>
      <c r="R7" s="17"/>
      <c r="S7" s="17"/>
      <c r="T7" s="17"/>
      <c r="U7" s="17"/>
      <c r="V7" s="17"/>
      <c r="W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M7" s="17"/>
      <c r="AN7" s="17"/>
      <c r="AO7" s="17"/>
      <c r="AP7" s="17"/>
      <c r="AQ7" s="17"/>
      <c r="AR7" s="17"/>
      <c r="AS7" s="17"/>
      <c r="AT7" s="17"/>
      <c r="AU7" s="18"/>
    </row>
    <row r="8" spans="3:47" s="11" customFormat="1" ht="17.25" customHeight="1">
      <c r="C8" s="12"/>
      <c r="D8" s="13"/>
      <c r="E8" s="13"/>
      <c r="F8" s="14"/>
      <c r="G8" s="14"/>
      <c r="H8" s="15"/>
      <c r="I8" s="14"/>
      <c r="J8" s="15"/>
      <c r="K8" s="16"/>
      <c r="L8" s="15"/>
      <c r="M8" s="14"/>
      <c r="N8" s="17"/>
      <c r="O8" s="17"/>
      <c r="P8" s="17"/>
      <c r="Q8" s="17"/>
      <c r="R8" s="17"/>
      <c r="S8" s="17"/>
      <c r="T8" s="17"/>
      <c r="U8" s="17"/>
      <c r="V8" s="17"/>
      <c r="W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M8" s="17"/>
      <c r="AN8" s="17"/>
      <c r="AO8" s="17"/>
      <c r="AP8" s="17"/>
      <c r="AQ8" s="17"/>
      <c r="AR8" s="17"/>
      <c r="AS8" s="17"/>
      <c r="AT8" s="17"/>
      <c r="AU8" s="18" t="s">
        <v>1</v>
      </c>
    </row>
    <row r="9" spans="3:47" s="11" customFormat="1" ht="50.25" customHeight="1">
      <c r="C9" s="12"/>
      <c r="D9" s="13"/>
      <c r="E9" s="13"/>
      <c r="F9" s="14"/>
      <c r="G9" s="14"/>
      <c r="H9" s="15"/>
      <c r="I9" s="14"/>
      <c r="J9" s="15"/>
      <c r="K9" s="16"/>
      <c r="L9" s="15"/>
      <c r="M9" s="14"/>
      <c r="N9" s="17"/>
      <c r="O9" s="17"/>
      <c r="P9" s="17"/>
      <c r="Q9" s="17"/>
      <c r="R9" s="17"/>
      <c r="S9" s="17"/>
      <c r="T9" s="17"/>
      <c r="U9" s="17"/>
      <c r="V9" s="17"/>
      <c r="W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M9" s="17"/>
      <c r="AN9" s="17"/>
      <c r="AO9" s="17"/>
      <c r="AP9" s="17"/>
      <c r="AQ9" s="17"/>
      <c r="AR9" s="17"/>
      <c r="AS9" s="17"/>
      <c r="AT9" s="17"/>
      <c r="AU9" s="18" t="s">
        <v>368</v>
      </c>
    </row>
    <row r="10" spans="1:47" s="11" customFormat="1" ht="18" customHeight="1">
      <c r="A10" s="18"/>
      <c r="F10" s="12"/>
      <c r="G10" s="13"/>
      <c r="H10" s="13"/>
      <c r="I10" s="14"/>
      <c r="J10" s="14"/>
      <c r="K10" s="15"/>
      <c r="L10" s="14"/>
      <c r="M10" s="15"/>
      <c r="N10" s="16"/>
      <c r="O10" s="15"/>
      <c r="P10" s="14"/>
      <c r="Q10" s="17"/>
      <c r="R10" s="17"/>
      <c r="S10" s="17"/>
      <c r="T10" s="17"/>
      <c r="U10" s="17"/>
      <c r="V10" s="17"/>
      <c r="W10" s="17"/>
      <c r="X10" s="17"/>
      <c r="Y10" s="17"/>
      <c r="Z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Q10" s="17"/>
      <c r="AR10" s="17"/>
      <c r="AS10" s="17"/>
      <c r="AT10" s="17"/>
      <c r="AU10" s="10"/>
    </row>
    <row r="11" spans="1:47" ht="23.25" customHeight="1">
      <c r="A11" s="137" t="s">
        <v>369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</row>
    <row r="12" spans="31:47" ht="12.75">
      <c r="AE12" s="19"/>
      <c r="AF12" s="19"/>
      <c r="AT12" s="19"/>
      <c r="AU12" s="19"/>
    </row>
    <row r="13" spans="31:47" ht="24" customHeight="1" thickBot="1">
      <c r="AE13" s="20" t="s">
        <v>2</v>
      </c>
      <c r="AF13" s="21"/>
      <c r="AN13" s="20"/>
      <c r="AO13" s="21"/>
      <c r="AU13" s="98" t="s">
        <v>2</v>
      </c>
    </row>
    <row r="14" spans="1:256" ht="94.5">
      <c r="A14" s="121" t="s">
        <v>3</v>
      </c>
      <c r="B14" s="121" t="s">
        <v>4</v>
      </c>
      <c r="C14" s="122" t="s">
        <v>5</v>
      </c>
      <c r="D14" s="43" t="s">
        <v>6</v>
      </c>
      <c r="E14" s="43" t="s">
        <v>7</v>
      </c>
      <c r="F14" s="123" t="s">
        <v>8</v>
      </c>
      <c r="G14" s="124" t="s">
        <v>9</v>
      </c>
      <c r="H14" s="124" t="s">
        <v>10</v>
      </c>
      <c r="I14" s="124" t="s">
        <v>11</v>
      </c>
      <c r="J14" s="124" t="s">
        <v>9</v>
      </c>
      <c r="K14" s="125" t="s">
        <v>12</v>
      </c>
      <c r="L14" s="124" t="s">
        <v>10</v>
      </c>
      <c r="M14" s="125" t="s">
        <v>169</v>
      </c>
      <c r="N14" s="126" t="s">
        <v>9</v>
      </c>
      <c r="O14" s="125" t="s">
        <v>12</v>
      </c>
      <c r="P14" s="124" t="s">
        <v>10</v>
      </c>
      <c r="Q14" s="127" t="s">
        <v>13</v>
      </c>
      <c r="R14" s="127" t="s">
        <v>14</v>
      </c>
      <c r="S14" s="127" t="s">
        <v>15</v>
      </c>
      <c r="T14" s="127" t="s">
        <v>16</v>
      </c>
      <c r="U14" s="127" t="s">
        <v>17</v>
      </c>
      <c r="V14" s="127" t="s">
        <v>18</v>
      </c>
      <c r="W14" s="127" t="s">
        <v>19</v>
      </c>
      <c r="X14" s="127" t="s">
        <v>15</v>
      </c>
      <c r="Y14" s="127" t="s">
        <v>16</v>
      </c>
      <c r="Z14" s="127" t="s">
        <v>17</v>
      </c>
      <c r="AA14" s="127" t="s">
        <v>18</v>
      </c>
      <c r="AB14" s="127" t="s">
        <v>20</v>
      </c>
      <c r="AC14" s="127" t="s">
        <v>21</v>
      </c>
      <c r="AD14" s="127" t="s">
        <v>22</v>
      </c>
      <c r="AE14" s="127" t="s">
        <v>23</v>
      </c>
      <c r="AF14" s="127" t="s">
        <v>24</v>
      </c>
      <c r="AG14" s="127" t="s">
        <v>170</v>
      </c>
      <c r="AH14" s="127" t="s">
        <v>15</v>
      </c>
      <c r="AI14" s="127" t="s">
        <v>16</v>
      </c>
      <c r="AJ14" s="127" t="s">
        <v>17</v>
      </c>
      <c r="AK14" s="127" t="s">
        <v>18</v>
      </c>
      <c r="AL14" s="127" t="s">
        <v>171</v>
      </c>
      <c r="AM14" s="127" t="s">
        <v>15</v>
      </c>
      <c r="AN14" s="127" t="s">
        <v>16</v>
      </c>
      <c r="AO14" s="127" t="s">
        <v>17</v>
      </c>
      <c r="AP14" s="127" t="s">
        <v>18</v>
      </c>
      <c r="AQ14" s="127" t="s">
        <v>364</v>
      </c>
      <c r="AR14" s="127" t="s">
        <v>21</v>
      </c>
      <c r="AS14" s="127" t="s">
        <v>22</v>
      </c>
      <c r="AT14" s="127" t="s">
        <v>23</v>
      </c>
      <c r="AU14" s="127" t="s">
        <v>24</v>
      </c>
      <c r="AV14" s="23" t="s">
        <v>25</v>
      </c>
      <c r="AW14" s="24"/>
      <c r="AX14" s="24" t="s">
        <v>26</v>
      </c>
      <c r="AY14" s="22"/>
      <c r="AZ14" s="22"/>
      <c r="BA14" s="22"/>
      <c r="BB14" s="22"/>
      <c r="BC14" s="22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89" customFormat="1" ht="30" customHeight="1">
      <c r="A15" s="128"/>
      <c r="B15" s="27"/>
      <c r="C15" s="28" t="s">
        <v>72</v>
      </c>
      <c r="D15" s="29"/>
      <c r="E15" s="29"/>
      <c r="F15" s="30"/>
      <c r="G15" s="31" t="e">
        <f>G17+G175+#REF!+#REF!+#REF!</f>
        <v>#REF!</v>
      </c>
      <c r="H15" s="31" t="e">
        <f>H17+H175+#REF!+#REF!+#REF!</f>
        <v>#REF!</v>
      </c>
      <c r="I15" s="31"/>
      <c r="J15" s="31" t="e">
        <f>J17+J175+#REF!+#REF!+#REF!</f>
        <v>#REF!</v>
      </c>
      <c r="K15" s="29" t="e">
        <f>K17+K175+#REF!+#REF!+#REF!</f>
        <v>#REF!</v>
      </c>
      <c r="L15" s="31" t="e">
        <f>L17+L175+#REF!+#REF!+#REF!</f>
        <v>#REF!</v>
      </c>
      <c r="M15" s="29"/>
      <c r="N15" s="32"/>
      <c r="O15" s="29"/>
      <c r="P15" s="31"/>
      <c r="Q15" s="101">
        <f aca="true" t="shared" si="0" ref="Q15:AG15">Q16+Q84+Q175</f>
        <v>1447171.801358983</v>
      </c>
      <c r="R15" s="101">
        <f t="shared" si="0"/>
        <v>0</v>
      </c>
      <c r="S15" s="101">
        <f t="shared" si="0"/>
        <v>0</v>
      </c>
      <c r="T15" s="101">
        <f t="shared" si="0"/>
        <v>0</v>
      </c>
      <c r="U15" s="101">
        <f t="shared" si="0"/>
        <v>0</v>
      </c>
      <c r="V15" s="101">
        <f t="shared" si="0"/>
        <v>0</v>
      </c>
      <c r="W15" s="101">
        <f t="shared" si="0"/>
        <v>0</v>
      </c>
      <c r="X15" s="101">
        <f t="shared" si="0"/>
        <v>0</v>
      </c>
      <c r="Y15" s="101">
        <f t="shared" si="0"/>
        <v>0</v>
      </c>
      <c r="Z15" s="101">
        <f t="shared" si="0"/>
        <v>0</v>
      </c>
      <c r="AA15" s="101">
        <f t="shared" si="0"/>
        <v>0</v>
      </c>
      <c r="AB15" s="101">
        <f t="shared" si="0"/>
        <v>0</v>
      </c>
      <c r="AC15" s="101">
        <f t="shared" si="0"/>
        <v>0</v>
      </c>
      <c r="AD15" s="101">
        <f t="shared" si="0"/>
        <v>0</v>
      </c>
      <c r="AE15" s="101">
        <f t="shared" si="0"/>
        <v>0</v>
      </c>
      <c r="AF15" s="101">
        <f t="shared" si="0"/>
        <v>0</v>
      </c>
      <c r="AG15" s="101">
        <f t="shared" si="0"/>
        <v>1447171.801358983</v>
      </c>
      <c r="AH15" s="102"/>
      <c r="AI15" s="102"/>
      <c r="AJ15" s="102"/>
      <c r="AK15" s="102"/>
      <c r="AL15" s="101">
        <f>AL16+AL84+AL175</f>
        <v>840232.789299346</v>
      </c>
      <c r="AM15" s="101"/>
      <c r="AN15" s="101"/>
      <c r="AO15" s="101"/>
      <c r="AP15" s="101"/>
      <c r="AQ15" s="103">
        <f>AQ16+AQ84+AQ175</f>
        <v>600847.0397720685</v>
      </c>
      <c r="AR15" s="103">
        <f>AR16+AR84+AR175</f>
        <v>99816.68671881068</v>
      </c>
      <c r="AS15" s="103">
        <f>AS16+AS84+AS175</f>
        <v>96971.7031596321</v>
      </c>
      <c r="AT15" s="103">
        <f>AT16+AT84+AT175</f>
        <v>226276.0343098901</v>
      </c>
      <c r="AU15" s="103">
        <f>AU16+AU84+AU175</f>
        <v>177782.61558373558</v>
      </c>
      <c r="AV15" s="119"/>
      <c r="AW15" s="85"/>
      <c r="AX15" s="86"/>
      <c r="AY15" s="87"/>
      <c r="AZ15" s="87"/>
      <c r="BA15" s="87"/>
      <c r="BB15" s="87"/>
      <c r="BC15" s="35"/>
      <c r="BD15" s="35"/>
      <c r="BE15" s="97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89" customFormat="1" ht="30" customHeight="1">
      <c r="A16" s="128"/>
      <c r="B16" s="27"/>
      <c r="C16" s="133" t="s">
        <v>363</v>
      </c>
      <c r="D16" s="81"/>
      <c r="E16" s="81"/>
      <c r="F16" s="82"/>
      <c r="G16" s="83"/>
      <c r="H16" s="83"/>
      <c r="I16" s="83"/>
      <c r="J16" s="83"/>
      <c r="K16" s="81"/>
      <c r="L16" s="83"/>
      <c r="M16" s="81"/>
      <c r="N16" s="84"/>
      <c r="O16" s="81"/>
      <c r="P16" s="83"/>
      <c r="Q16" s="101">
        <f>Q17+Q64</f>
        <v>302459.24801999994</v>
      </c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1">
        <f>AG17+AG64</f>
        <v>302459.24801999994</v>
      </c>
      <c r="AH16" s="104"/>
      <c r="AI16" s="104"/>
      <c r="AJ16" s="104"/>
      <c r="AK16" s="104"/>
      <c r="AL16" s="101">
        <f>AL17+AL64</f>
        <v>226434.93101999996</v>
      </c>
      <c r="AM16" s="104"/>
      <c r="AN16" s="104"/>
      <c r="AO16" s="104"/>
      <c r="AP16" s="104"/>
      <c r="AQ16" s="103">
        <f>AQ17+AQ64</f>
        <v>302247.24801999994</v>
      </c>
      <c r="AR16" s="103">
        <f>AR17+AR64</f>
        <v>45066.23951</v>
      </c>
      <c r="AS16" s="103">
        <f>AS17+AS64</f>
        <v>53842.53305</v>
      </c>
      <c r="AT16" s="103">
        <f>AT17+AT64</f>
        <v>125144.77921</v>
      </c>
      <c r="AU16" s="103">
        <f>AU17+AU64</f>
        <v>78193.69625000001</v>
      </c>
      <c r="AV16" s="33"/>
      <c r="AW16" s="34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90" customFormat="1" ht="30" customHeight="1">
      <c r="A17" s="129">
        <v>1</v>
      </c>
      <c r="B17" s="37"/>
      <c r="C17" s="78" t="s">
        <v>206</v>
      </c>
      <c r="D17" s="37"/>
      <c r="E17" s="37"/>
      <c r="F17" s="30"/>
      <c r="G17" s="31" t="e">
        <f>SUM(#REF!)</f>
        <v>#REF!</v>
      </c>
      <c r="H17" s="31" t="e">
        <f>SUM(#REF!)</f>
        <v>#REF!</v>
      </c>
      <c r="I17" s="31"/>
      <c r="J17" s="31" t="e">
        <f>SUM(#REF!)</f>
        <v>#REF!</v>
      </c>
      <c r="K17" s="29" t="e">
        <f>SUM(#REF!)</f>
        <v>#REF!</v>
      </c>
      <c r="L17" s="31" t="e">
        <f>SUM(#REF!)</f>
        <v>#REF!</v>
      </c>
      <c r="M17" s="29"/>
      <c r="N17" s="32"/>
      <c r="O17" s="29"/>
      <c r="P17" s="31"/>
      <c r="Q17" s="101">
        <f>SUM(Q18:Q63)</f>
        <v>144064.97101999997</v>
      </c>
      <c r="R17" s="101">
        <f aca="true" t="shared" si="1" ref="R17:AF17">SUM(R18:R159)</f>
        <v>99270.48</v>
      </c>
      <c r="S17" s="101">
        <f t="shared" si="1"/>
        <v>99275.48</v>
      </c>
      <c r="T17" s="101">
        <f t="shared" si="1"/>
        <v>99280.48</v>
      </c>
      <c r="U17" s="101">
        <f t="shared" si="1"/>
        <v>99285.48</v>
      </c>
      <c r="V17" s="101">
        <f t="shared" si="1"/>
        <v>99290.48</v>
      </c>
      <c r="W17" s="101">
        <f t="shared" si="1"/>
        <v>99295.48</v>
      </c>
      <c r="X17" s="101">
        <f t="shared" si="1"/>
        <v>99300.48</v>
      </c>
      <c r="Y17" s="101">
        <f t="shared" si="1"/>
        <v>99305.48</v>
      </c>
      <c r="Z17" s="101">
        <f t="shared" si="1"/>
        <v>99310.48</v>
      </c>
      <c r="AA17" s="101">
        <f t="shared" si="1"/>
        <v>99315.48</v>
      </c>
      <c r="AB17" s="101">
        <f t="shared" si="1"/>
        <v>99320.48</v>
      </c>
      <c r="AC17" s="101">
        <f t="shared" si="1"/>
        <v>99325.48</v>
      </c>
      <c r="AD17" s="101">
        <f t="shared" si="1"/>
        <v>99330.48</v>
      </c>
      <c r="AE17" s="101">
        <f t="shared" si="1"/>
        <v>99335.48</v>
      </c>
      <c r="AF17" s="101">
        <f t="shared" si="1"/>
        <v>99340.48</v>
      </c>
      <c r="AG17" s="101">
        <f>SUM(AG19:AG63)</f>
        <v>144064.97101999997</v>
      </c>
      <c r="AH17" s="101">
        <f>SUM(AH19:AH63)</f>
        <v>7203.248551</v>
      </c>
      <c r="AI17" s="101">
        <f>SUM(AI19:AI63)</f>
        <v>36016.24275499999</v>
      </c>
      <c r="AJ17" s="101">
        <f>SUM(AJ19:AJ63)</f>
        <v>57625.988408</v>
      </c>
      <c r="AK17" s="101">
        <f>SUM(AK19:AK63)</f>
        <v>43219.491306</v>
      </c>
      <c r="AL17" s="101">
        <f>SUM(AL18:AL63)</f>
        <v>144064.97101999997</v>
      </c>
      <c r="AM17" s="101">
        <f aca="true" t="shared" si="2" ref="AM17:AU17">SUM(AM19:AM63)</f>
        <v>7203.248551</v>
      </c>
      <c r="AN17" s="101">
        <f t="shared" si="2"/>
        <v>36016.24275499999</v>
      </c>
      <c r="AO17" s="101">
        <f t="shared" si="2"/>
        <v>57625.988408</v>
      </c>
      <c r="AP17" s="101">
        <f t="shared" si="2"/>
        <v>43219.491306</v>
      </c>
      <c r="AQ17" s="103">
        <f>SUM(AQ19:AQ63)</f>
        <v>144064.97101999997</v>
      </c>
      <c r="AR17" s="103">
        <f>SUM(AR19:AR63)</f>
        <v>21442.770510000002</v>
      </c>
      <c r="AS17" s="103">
        <f t="shared" si="2"/>
        <v>40767.37305</v>
      </c>
      <c r="AT17" s="103">
        <f t="shared" si="2"/>
        <v>71762.64121</v>
      </c>
      <c r="AU17" s="103">
        <f t="shared" si="2"/>
        <v>10092.18625</v>
      </c>
      <c r="AV17" s="38"/>
      <c r="AW17" s="39"/>
      <c r="AX17" s="39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90" customFormat="1" ht="30" customHeight="1">
      <c r="A18" s="129"/>
      <c r="B18" s="37"/>
      <c r="C18" s="134" t="s">
        <v>75</v>
      </c>
      <c r="D18" s="37"/>
      <c r="E18" s="37"/>
      <c r="F18" s="30"/>
      <c r="G18" s="31"/>
      <c r="H18" s="31"/>
      <c r="I18" s="31"/>
      <c r="J18" s="31"/>
      <c r="K18" s="29"/>
      <c r="L18" s="31"/>
      <c r="M18" s="29"/>
      <c r="N18" s="32"/>
      <c r="O18" s="29"/>
      <c r="P18" s="31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6"/>
      <c r="AR18" s="106"/>
      <c r="AS18" s="106"/>
      <c r="AT18" s="106"/>
      <c r="AU18" s="106"/>
      <c r="AV18" s="38"/>
      <c r="AW18" s="39"/>
      <c r="AX18" s="39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30" customHeight="1" outlineLevel="2">
      <c r="A19" s="95" t="s">
        <v>261</v>
      </c>
      <c r="B19" s="42"/>
      <c r="C19" s="77" t="s">
        <v>87</v>
      </c>
      <c r="D19" s="43">
        <v>2014</v>
      </c>
      <c r="E19" s="43">
        <v>2014</v>
      </c>
      <c r="F19" s="48"/>
      <c r="G19" s="49">
        <f>2*0.6</f>
        <v>1.2</v>
      </c>
      <c r="H19" s="49">
        <v>2</v>
      </c>
      <c r="I19" s="49" t="s">
        <v>29</v>
      </c>
      <c r="J19" s="48"/>
      <c r="K19" s="50" t="s">
        <v>30</v>
      </c>
      <c r="L19" s="49">
        <f>H19</f>
        <v>2</v>
      </c>
      <c r="M19" s="50"/>
      <c r="N19" s="51"/>
      <c r="O19" s="50"/>
      <c r="P19" s="49"/>
      <c r="Q19" s="116">
        <f>1030.79887+1359.08</f>
        <v>2389.87887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116">
        <f>1030.79887+1359.08</f>
        <v>2389.87887</v>
      </c>
      <c r="AH19" s="116">
        <f>AG19*5%</f>
        <v>119.4939435</v>
      </c>
      <c r="AI19" s="116">
        <f>Q19*25%</f>
        <v>597.4697175</v>
      </c>
      <c r="AJ19" s="116">
        <f>Q19*40%</f>
        <v>955.951548</v>
      </c>
      <c r="AK19" s="116">
        <f>Q19*30%</f>
        <v>716.963661</v>
      </c>
      <c r="AL19" s="116">
        <f>1030.79887+1359.08</f>
        <v>2389.87887</v>
      </c>
      <c r="AM19" s="116">
        <f>AL19*5%</f>
        <v>119.4939435</v>
      </c>
      <c r="AN19" s="116">
        <f>AL19*25%</f>
        <v>597.4697175</v>
      </c>
      <c r="AO19" s="116">
        <f>AL19*40%</f>
        <v>955.951548</v>
      </c>
      <c r="AP19" s="116">
        <f>AL19*30%</f>
        <v>716.963661</v>
      </c>
      <c r="AQ19" s="111">
        <f>AL19</f>
        <v>2389.87887</v>
      </c>
      <c r="AR19" s="111">
        <f>AQ19</f>
        <v>2389.87887</v>
      </c>
      <c r="AS19" s="111"/>
      <c r="AT19" s="111"/>
      <c r="AU19" s="111"/>
      <c r="AV19" s="52" t="s">
        <v>28</v>
      </c>
      <c r="AW19" s="44" t="s">
        <v>27</v>
      </c>
      <c r="AX19" s="39"/>
      <c r="AY19" s="40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30" customHeight="1" outlineLevel="2">
      <c r="A20" s="95" t="s">
        <v>78</v>
      </c>
      <c r="B20" s="42"/>
      <c r="C20" s="77" t="s">
        <v>88</v>
      </c>
      <c r="D20" s="43">
        <v>2014</v>
      </c>
      <c r="E20" s="43">
        <v>2014</v>
      </c>
      <c r="F20" s="49"/>
      <c r="G20" s="49"/>
      <c r="H20" s="49">
        <v>0.13</v>
      </c>
      <c r="I20" s="49">
        <f>F20</f>
        <v>0</v>
      </c>
      <c r="J20" s="49"/>
      <c r="K20" s="50"/>
      <c r="L20" s="49">
        <f>H20</f>
        <v>0.13</v>
      </c>
      <c r="M20" s="50"/>
      <c r="N20" s="51"/>
      <c r="O20" s="50"/>
      <c r="P20" s="49"/>
      <c r="Q20" s="116">
        <v>7597.52338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116">
        <v>7597.52338</v>
      </c>
      <c r="AH20" s="116">
        <f aca="true" t="shared" si="3" ref="AH20:AH63">AG20*5%</f>
        <v>379.876169</v>
      </c>
      <c r="AI20" s="116">
        <f aca="true" t="shared" si="4" ref="AI20:AI29">Q20*25%</f>
        <v>1899.380845</v>
      </c>
      <c r="AJ20" s="116">
        <f aca="true" t="shared" si="5" ref="AJ20:AJ29">Q20*40%</f>
        <v>3039.009352</v>
      </c>
      <c r="AK20" s="116">
        <f aca="true" t="shared" si="6" ref="AK20:AK29">Q20*30%</f>
        <v>2279.257014</v>
      </c>
      <c r="AL20" s="116">
        <v>7597.52338</v>
      </c>
      <c r="AM20" s="116">
        <f aca="true" t="shared" si="7" ref="AM20:AM63">AL20*5%</f>
        <v>379.876169</v>
      </c>
      <c r="AN20" s="116">
        <f aca="true" t="shared" si="8" ref="AN20:AN63">AL20*25%</f>
        <v>1899.380845</v>
      </c>
      <c r="AO20" s="116">
        <f aca="true" t="shared" si="9" ref="AO20:AO63">AL20*40%</f>
        <v>3039.009352</v>
      </c>
      <c r="AP20" s="116">
        <f aca="true" t="shared" si="10" ref="AP20:AP63">AL20*30%</f>
        <v>2279.257014</v>
      </c>
      <c r="AQ20" s="111">
        <f aca="true" t="shared" si="11" ref="AQ20:AQ29">AL20</f>
        <v>7597.52338</v>
      </c>
      <c r="AR20" s="111"/>
      <c r="AS20" s="111">
        <f>AQ20</f>
        <v>7597.52338</v>
      </c>
      <c r="AT20" s="111"/>
      <c r="AU20" s="111"/>
      <c r="AV20" s="52" t="s">
        <v>28</v>
      </c>
      <c r="AW20" s="44" t="s">
        <v>27</v>
      </c>
      <c r="AX20" s="39" t="s">
        <v>31</v>
      </c>
      <c r="AY20" s="40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30" customHeight="1" outlineLevel="2">
      <c r="A21" s="95" t="s">
        <v>79</v>
      </c>
      <c r="B21" s="42"/>
      <c r="C21" s="77" t="s">
        <v>89</v>
      </c>
      <c r="D21" s="43">
        <v>2014</v>
      </c>
      <c r="E21" s="43">
        <v>2014</v>
      </c>
      <c r="F21" s="49"/>
      <c r="G21" s="49"/>
      <c r="H21" s="49">
        <v>0.11</v>
      </c>
      <c r="I21" s="49">
        <f>F21</f>
        <v>0</v>
      </c>
      <c r="J21" s="49"/>
      <c r="K21" s="50"/>
      <c r="L21" s="49">
        <f>H21</f>
        <v>0.11</v>
      </c>
      <c r="M21" s="50"/>
      <c r="N21" s="51"/>
      <c r="O21" s="50"/>
      <c r="P21" s="49"/>
      <c r="Q21" s="116">
        <v>3941.1301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116">
        <v>3941.1301</v>
      </c>
      <c r="AH21" s="116">
        <f t="shared" si="3"/>
        <v>197.05650500000002</v>
      </c>
      <c r="AI21" s="116">
        <f t="shared" si="4"/>
        <v>985.282525</v>
      </c>
      <c r="AJ21" s="116">
        <f t="shared" si="5"/>
        <v>1576.4520400000001</v>
      </c>
      <c r="AK21" s="116">
        <f t="shared" si="6"/>
        <v>1182.3390299999999</v>
      </c>
      <c r="AL21" s="116">
        <v>3941.1301</v>
      </c>
      <c r="AM21" s="116">
        <f t="shared" si="7"/>
        <v>197.05650500000002</v>
      </c>
      <c r="AN21" s="116">
        <f t="shared" si="8"/>
        <v>985.282525</v>
      </c>
      <c r="AO21" s="116">
        <f t="shared" si="9"/>
        <v>1576.4520400000001</v>
      </c>
      <c r="AP21" s="116">
        <f t="shared" si="10"/>
        <v>1182.3390299999999</v>
      </c>
      <c r="AQ21" s="111">
        <f t="shared" si="11"/>
        <v>3941.1301</v>
      </c>
      <c r="AR21" s="111"/>
      <c r="AS21" s="111"/>
      <c r="AT21" s="111">
        <f>AQ21</f>
        <v>3941.1301</v>
      </c>
      <c r="AU21" s="111"/>
      <c r="AV21" s="52" t="s">
        <v>28</v>
      </c>
      <c r="AW21" s="44" t="s">
        <v>27</v>
      </c>
      <c r="AX21" s="39" t="s">
        <v>31</v>
      </c>
      <c r="AY21" s="40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30" customHeight="1" outlineLevel="2">
      <c r="A22" s="95" t="s">
        <v>80</v>
      </c>
      <c r="B22" s="42"/>
      <c r="C22" s="77" t="s">
        <v>90</v>
      </c>
      <c r="D22" s="43">
        <v>2014</v>
      </c>
      <c r="E22" s="43">
        <v>2014</v>
      </c>
      <c r="F22" s="48"/>
      <c r="G22" s="49">
        <v>1</v>
      </c>
      <c r="H22" s="49">
        <v>1.354</v>
      </c>
      <c r="I22" s="49"/>
      <c r="J22" s="49"/>
      <c r="K22" s="50"/>
      <c r="L22" s="49"/>
      <c r="M22" s="50"/>
      <c r="N22" s="51"/>
      <c r="O22" s="50"/>
      <c r="P22" s="49"/>
      <c r="Q22" s="116">
        <v>4002.06479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116">
        <v>4002.06479</v>
      </c>
      <c r="AH22" s="116">
        <f t="shared" si="3"/>
        <v>200.1032395</v>
      </c>
      <c r="AI22" s="116">
        <f t="shared" si="4"/>
        <v>1000.5161975</v>
      </c>
      <c r="AJ22" s="116">
        <f t="shared" si="5"/>
        <v>1600.825916</v>
      </c>
      <c r="AK22" s="116">
        <f t="shared" si="6"/>
        <v>1200.6194369999998</v>
      </c>
      <c r="AL22" s="116">
        <v>4002.06479</v>
      </c>
      <c r="AM22" s="116">
        <f t="shared" si="7"/>
        <v>200.1032395</v>
      </c>
      <c r="AN22" s="116">
        <f t="shared" si="8"/>
        <v>1000.5161975</v>
      </c>
      <c r="AO22" s="116">
        <f t="shared" si="9"/>
        <v>1600.825916</v>
      </c>
      <c r="AP22" s="116">
        <f t="shared" si="10"/>
        <v>1200.6194369999998</v>
      </c>
      <c r="AQ22" s="111">
        <f t="shared" si="11"/>
        <v>4002.06479</v>
      </c>
      <c r="AR22" s="111"/>
      <c r="AS22" s="111"/>
      <c r="AT22" s="111">
        <f>AQ22</f>
        <v>4002.06479</v>
      </c>
      <c r="AU22" s="111"/>
      <c r="AV22" s="52" t="s">
        <v>28</v>
      </c>
      <c r="AW22" s="44" t="s">
        <v>27</v>
      </c>
      <c r="AX22" s="39" t="s">
        <v>31</v>
      </c>
      <c r="AY22" s="40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30" customHeight="1" outlineLevel="2">
      <c r="A23" s="95" t="s">
        <v>81</v>
      </c>
      <c r="B23" s="42"/>
      <c r="C23" s="77" t="s">
        <v>91</v>
      </c>
      <c r="D23" s="43">
        <v>2014</v>
      </c>
      <c r="E23" s="43">
        <v>2014</v>
      </c>
      <c r="F23" s="48"/>
      <c r="G23" s="49">
        <v>0.4</v>
      </c>
      <c r="H23" s="49">
        <v>2.882</v>
      </c>
      <c r="I23" s="49">
        <f>F23</f>
        <v>0</v>
      </c>
      <c r="J23" s="49"/>
      <c r="K23" s="50"/>
      <c r="L23" s="49">
        <f>H23</f>
        <v>2.882</v>
      </c>
      <c r="M23" s="50"/>
      <c r="N23" s="51"/>
      <c r="O23" s="50"/>
      <c r="P23" s="49"/>
      <c r="Q23" s="116">
        <v>4175.7209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116">
        <v>4175.7209</v>
      </c>
      <c r="AH23" s="116">
        <f t="shared" si="3"/>
        <v>208.78604500000003</v>
      </c>
      <c r="AI23" s="116">
        <f t="shared" si="4"/>
        <v>1043.930225</v>
      </c>
      <c r="AJ23" s="116">
        <f t="shared" si="5"/>
        <v>1670.2883600000002</v>
      </c>
      <c r="AK23" s="116">
        <f t="shared" si="6"/>
        <v>1252.7162700000001</v>
      </c>
      <c r="AL23" s="116">
        <v>4175.7209</v>
      </c>
      <c r="AM23" s="116">
        <f t="shared" si="7"/>
        <v>208.78604500000003</v>
      </c>
      <c r="AN23" s="116">
        <f t="shared" si="8"/>
        <v>1043.930225</v>
      </c>
      <c r="AO23" s="116">
        <f t="shared" si="9"/>
        <v>1670.2883600000002</v>
      </c>
      <c r="AP23" s="116">
        <f t="shared" si="10"/>
        <v>1252.7162700000001</v>
      </c>
      <c r="AQ23" s="111">
        <f t="shared" si="11"/>
        <v>4175.7209</v>
      </c>
      <c r="AR23" s="111"/>
      <c r="AS23" s="111"/>
      <c r="AT23" s="111">
        <f>AQ23</f>
        <v>4175.7209</v>
      </c>
      <c r="AU23" s="111"/>
      <c r="AV23" s="52" t="s">
        <v>28</v>
      </c>
      <c r="AW23" s="44" t="s">
        <v>27</v>
      </c>
      <c r="AX23" s="39" t="s">
        <v>31</v>
      </c>
      <c r="AY23" s="40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30" customHeight="1" outlineLevel="2">
      <c r="A24" s="95" t="s">
        <v>82</v>
      </c>
      <c r="B24" s="42"/>
      <c r="C24" s="77" t="s">
        <v>92</v>
      </c>
      <c r="D24" s="43">
        <v>2014</v>
      </c>
      <c r="E24" s="43">
        <v>2014</v>
      </c>
      <c r="F24" s="49"/>
      <c r="G24" s="49">
        <v>0.4</v>
      </c>
      <c r="H24" s="49">
        <v>2.08</v>
      </c>
      <c r="I24" s="49">
        <f>F24</f>
        <v>0</v>
      </c>
      <c r="J24" s="49"/>
      <c r="K24" s="50"/>
      <c r="L24" s="49">
        <f>H24</f>
        <v>2.08</v>
      </c>
      <c r="M24" s="50"/>
      <c r="N24" s="51"/>
      <c r="O24" s="50"/>
      <c r="P24" s="49"/>
      <c r="Q24" s="116">
        <v>3994.67394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116">
        <v>3994.67394</v>
      </c>
      <c r="AH24" s="116">
        <f t="shared" si="3"/>
        <v>199.733697</v>
      </c>
      <c r="AI24" s="116">
        <f t="shared" si="4"/>
        <v>998.668485</v>
      </c>
      <c r="AJ24" s="116">
        <f t="shared" si="5"/>
        <v>1597.869576</v>
      </c>
      <c r="AK24" s="116">
        <f t="shared" si="6"/>
        <v>1198.402182</v>
      </c>
      <c r="AL24" s="116">
        <v>3994.67394</v>
      </c>
      <c r="AM24" s="116">
        <f t="shared" si="7"/>
        <v>199.733697</v>
      </c>
      <c r="AN24" s="116">
        <f t="shared" si="8"/>
        <v>998.668485</v>
      </c>
      <c r="AO24" s="116">
        <f t="shared" si="9"/>
        <v>1597.869576</v>
      </c>
      <c r="AP24" s="116">
        <f t="shared" si="10"/>
        <v>1198.402182</v>
      </c>
      <c r="AQ24" s="111">
        <f t="shared" si="11"/>
        <v>3994.67394</v>
      </c>
      <c r="AR24" s="111"/>
      <c r="AS24" s="111"/>
      <c r="AT24" s="111">
        <f>AQ24</f>
        <v>3994.67394</v>
      </c>
      <c r="AU24" s="111"/>
      <c r="AV24" s="52" t="s">
        <v>28</v>
      </c>
      <c r="AW24" s="44" t="s">
        <v>27</v>
      </c>
      <c r="AX24" s="39" t="s">
        <v>31</v>
      </c>
      <c r="AY24" s="40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30" customHeight="1" outlineLevel="2">
      <c r="A25" s="95" t="s">
        <v>83</v>
      </c>
      <c r="B25" s="42"/>
      <c r="C25" s="77" t="s">
        <v>93</v>
      </c>
      <c r="D25" s="43">
        <v>2014</v>
      </c>
      <c r="E25" s="43">
        <v>2014</v>
      </c>
      <c r="F25" s="49"/>
      <c r="G25" s="49"/>
      <c r="H25" s="49"/>
      <c r="I25" s="49"/>
      <c r="J25" s="49"/>
      <c r="K25" s="50"/>
      <c r="L25" s="49"/>
      <c r="M25" s="50"/>
      <c r="N25" s="51"/>
      <c r="O25" s="50"/>
      <c r="P25" s="49"/>
      <c r="Q25" s="116">
        <v>4158.34859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16">
        <v>4158.34859</v>
      </c>
      <c r="AH25" s="116">
        <f t="shared" si="3"/>
        <v>207.9174295</v>
      </c>
      <c r="AI25" s="116">
        <f t="shared" si="4"/>
        <v>1039.5871475</v>
      </c>
      <c r="AJ25" s="116">
        <f t="shared" si="5"/>
        <v>1663.339436</v>
      </c>
      <c r="AK25" s="116">
        <f t="shared" si="6"/>
        <v>1247.504577</v>
      </c>
      <c r="AL25" s="116">
        <v>4158.34859</v>
      </c>
      <c r="AM25" s="116">
        <f t="shared" si="7"/>
        <v>207.9174295</v>
      </c>
      <c r="AN25" s="116">
        <f t="shared" si="8"/>
        <v>1039.5871475</v>
      </c>
      <c r="AO25" s="116">
        <f t="shared" si="9"/>
        <v>1663.339436</v>
      </c>
      <c r="AP25" s="116">
        <f t="shared" si="10"/>
        <v>1247.504577</v>
      </c>
      <c r="AQ25" s="111">
        <f t="shared" si="11"/>
        <v>4158.34859</v>
      </c>
      <c r="AR25" s="111">
        <f>AQ25</f>
        <v>4158.34859</v>
      </c>
      <c r="AS25" s="111"/>
      <c r="AT25" s="111"/>
      <c r="AU25" s="111"/>
      <c r="AV25" s="63"/>
      <c r="AW25" s="44"/>
      <c r="AX25" s="39"/>
      <c r="AY25" s="40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30" customHeight="1" outlineLevel="2">
      <c r="A26" s="95" t="s">
        <v>84</v>
      </c>
      <c r="B26" s="42"/>
      <c r="C26" s="77" t="s">
        <v>94</v>
      </c>
      <c r="D26" s="43">
        <v>2014</v>
      </c>
      <c r="E26" s="43">
        <v>2014</v>
      </c>
      <c r="F26" s="49"/>
      <c r="G26" s="49"/>
      <c r="H26" s="49">
        <v>0.14</v>
      </c>
      <c r="I26" s="49">
        <f>F26</f>
        <v>0</v>
      </c>
      <c r="J26" s="49"/>
      <c r="K26" s="50"/>
      <c r="L26" s="49">
        <f>H26</f>
        <v>0.14</v>
      </c>
      <c r="M26" s="50"/>
      <c r="N26" s="51"/>
      <c r="O26" s="50"/>
      <c r="P26" s="49"/>
      <c r="Q26" s="116">
        <v>4196.19074</v>
      </c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9"/>
      <c r="AC26" s="108"/>
      <c r="AD26" s="110"/>
      <c r="AE26" s="110"/>
      <c r="AF26" s="110"/>
      <c r="AG26" s="116">
        <v>4196.19074</v>
      </c>
      <c r="AH26" s="116">
        <f t="shared" si="3"/>
        <v>209.809537</v>
      </c>
      <c r="AI26" s="116">
        <f t="shared" si="4"/>
        <v>1049.047685</v>
      </c>
      <c r="AJ26" s="116">
        <f t="shared" si="5"/>
        <v>1678.476296</v>
      </c>
      <c r="AK26" s="116">
        <f t="shared" si="6"/>
        <v>1258.8572219999999</v>
      </c>
      <c r="AL26" s="116">
        <v>4196.19074</v>
      </c>
      <c r="AM26" s="116">
        <f t="shared" si="7"/>
        <v>209.809537</v>
      </c>
      <c r="AN26" s="116">
        <f t="shared" si="8"/>
        <v>1049.047685</v>
      </c>
      <c r="AO26" s="116">
        <f t="shared" si="9"/>
        <v>1678.476296</v>
      </c>
      <c r="AP26" s="116">
        <f t="shared" si="10"/>
        <v>1258.8572219999999</v>
      </c>
      <c r="AQ26" s="111">
        <f t="shared" si="11"/>
        <v>4196.19074</v>
      </c>
      <c r="AR26" s="111"/>
      <c r="AS26" s="111">
        <f>AQ26</f>
        <v>4196.19074</v>
      </c>
      <c r="AT26" s="111"/>
      <c r="AU26" s="111"/>
      <c r="AV26" s="52" t="s">
        <v>28</v>
      </c>
      <c r="AW26" s="44" t="s">
        <v>27</v>
      </c>
      <c r="AX26" s="39" t="s">
        <v>31</v>
      </c>
      <c r="AY26" s="40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30" customHeight="1" outlineLevel="2">
      <c r="A27" s="95" t="s">
        <v>85</v>
      </c>
      <c r="B27" s="42"/>
      <c r="C27" s="77" t="s">
        <v>95</v>
      </c>
      <c r="D27" s="43">
        <v>2014</v>
      </c>
      <c r="E27" s="43">
        <v>2014</v>
      </c>
      <c r="F27" s="49"/>
      <c r="G27" s="49"/>
      <c r="H27" s="49"/>
      <c r="I27" s="49"/>
      <c r="J27" s="49"/>
      <c r="K27" s="50"/>
      <c r="L27" s="49"/>
      <c r="M27" s="50"/>
      <c r="N27" s="51"/>
      <c r="O27" s="50"/>
      <c r="P27" s="49"/>
      <c r="Q27" s="116">
        <v>4111.34756</v>
      </c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108"/>
      <c r="AD27" s="110"/>
      <c r="AE27" s="110"/>
      <c r="AF27" s="110"/>
      <c r="AG27" s="116">
        <v>4111.34756</v>
      </c>
      <c r="AH27" s="116">
        <f t="shared" si="3"/>
        <v>205.56737800000002</v>
      </c>
      <c r="AI27" s="116">
        <f t="shared" si="4"/>
        <v>1027.83689</v>
      </c>
      <c r="AJ27" s="116">
        <f t="shared" si="5"/>
        <v>1644.5390240000002</v>
      </c>
      <c r="AK27" s="116">
        <f t="shared" si="6"/>
        <v>1233.404268</v>
      </c>
      <c r="AL27" s="116">
        <v>4111.34756</v>
      </c>
      <c r="AM27" s="116">
        <f t="shared" si="7"/>
        <v>205.56737800000002</v>
      </c>
      <c r="AN27" s="116">
        <f t="shared" si="8"/>
        <v>1027.83689</v>
      </c>
      <c r="AO27" s="116">
        <f t="shared" si="9"/>
        <v>1644.5390240000002</v>
      </c>
      <c r="AP27" s="116">
        <f t="shared" si="10"/>
        <v>1233.404268</v>
      </c>
      <c r="AQ27" s="111">
        <f t="shared" si="11"/>
        <v>4111.34756</v>
      </c>
      <c r="AR27" s="111"/>
      <c r="AS27" s="111"/>
      <c r="AT27" s="111">
        <f>AQ27</f>
        <v>4111.34756</v>
      </c>
      <c r="AU27" s="111"/>
      <c r="AV27" s="52"/>
      <c r="AW27" s="44"/>
      <c r="AX27" s="39"/>
      <c r="AY27" s="40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30" customHeight="1" outlineLevel="2">
      <c r="A28" s="95" t="s">
        <v>33</v>
      </c>
      <c r="B28" s="42"/>
      <c r="C28" s="77" t="s">
        <v>96</v>
      </c>
      <c r="D28" s="43">
        <v>2014</v>
      </c>
      <c r="E28" s="43">
        <v>2014</v>
      </c>
      <c r="F28" s="49"/>
      <c r="G28" s="49"/>
      <c r="H28" s="49"/>
      <c r="I28" s="49"/>
      <c r="J28" s="49"/>
      <c r="K28" s="50"/>
      <c r="L28" s="49"/>
      <c r="M28" s="50"/>
      <c r="N28" s="51"/>
      <c r="O28" s="50"/>
      <c r="P28" s="49"/>
      <c r="Q28" s="116">
        <v>4293.9171</v>
      </c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108"/>
      <c r="AD28" s="110"/>
      <c r="AE28" s="110"/>
      <c r="AF28" s="110"/>
      <c r="AG28" s="116">
        <v>4293.9171</v>
      </c>
      <c r="AH28" s="116">
        <f t="shared" si="3"/>
        <v>214.695855</v>
      </c>
      <c r="AI28" s="116">
        <f t="shared" si="4"/>
        <v>1073.479275</v>
      </c>
      <c r="AJ28" s="116">
        <f t="shared" si="5"/>
        <v>1717.56684</v>
      </c>
      <c r="AK28" s="116">
        <f t="shared" si="6"/>
        <v>1288.1751299999999</v>
      </c>
      <c r="AL28" s="116">
        <v>4293.9171</v>
      </c>
      <c r="AM28" s="116">
        <f t="shared" si="7"/>
        <v>214.695855</v>
      </c>
      <c r="AN28" s="116">
        <f t="shared" si="8"/>
        <v>1073.479275</v>
      </c>
      <c r="AO28" s="116">
        <f t="shared" si="9"/>
        <v>1717.56684</v>
      </c>
      <c r="AP28" s="116">
        <f t="shared" si="10"/>
        <v>1288.1751299999999</v>
      </c>
      <c r="AQ28" s="111">
        <f t="shared" si="11"/>
        <v>4293.9171</v>
      </c>
      <c r="AR28" s="111"/>
      <c r="AS28" s="111"/>
      <c r="AT28" s="111"/>
      <c r="AU28" s="111">
        <f>AQ28</f>
        <v>4293.9171</v>
      </c>
      <c r="AV28" s="52"/>
      <c r="AW28" s="44"/>
      <c r="AX28" s="39"/>
      <c r="AY28" s="40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30" customHeight="1" outlineLevel="2">
      <c r="A29" s="95" t="s">
        <v>34</v>
      </c>
      <c r="B29" s="42"/>
      <c r="C29" s="77" t="s">
        <v>229</v>
      </c>
      <c r="D29" s="43">
        <v>2014</v>
      </c>
      <c r="E29" s="43">
        <v>2014</v>
      </c>
      <c r="F29" s="49"/>
      <c r="G29" s="49"/>
      <c r="H29" s="49"/>
      <c r="I29" s="49"/>
      <c r="J29" s="49"/>
      <c r="K29" s="50"/>
      <c r="L29" s="49"/>
      <c r="M29" s="50"/>
      <c r="N29" s="51"/>
      <c r="O29" s="50"/>
      <c r="P29" s="49"/>
      <c r="Q29" s="116">
        <v>466.1</v>
      </c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  <c r="AC29" s="108"/>
      <c r="AD29" s="110"/>
      <c r="AE29" s="110"/>
      <c r="AF29" s="110"/>
      <c r="AG29" s="116">
        <v>466.1</v>
      </c>
      <c r="AH29" s="116">
        <f t="shared" si="3"/>
        <v>23.305000000000003</v>
      </c>
      <c r="AI29" s="116">
        <f t="shared" si="4"/>
        <v>116.525</v>
      </c>
      <c r="AJ29" s="116">
        <f t="shared" si="5"/>
        <v>186.44000000000003</v>
      </c>
      <c r="AK29" s="116">
        <f t="shared" si="6"/>
        <v>139.83</v>
      </c>
      <c r="AL29" s="116">
        <v>466.1</v>
      </c>
      <c r="AM29" s="116">
        <f t="shared" si="7"/>
        <v>23.305000000000003</v>
      </c>
      <c r="AN29" s="116">
        <f t="shared" si="8"/>
        <v>116.525</v>
      </c>
      <c r="AO29" s="116">
        <f t="shared" si="9"/>
        <v>186.44000000000003</v>
      </c>
      <c r="AP29" s="116">
        <f t="shared" si="10"/>
        <v>139.83</v>
      </c>
      <c r="AQ29" s="111">
        <f t="shared" si="11"/>
        <v>466.1</v>
      </c>
      <c r="AR29" s="111"/>
      <c r="AS29" s="111"/>
      <c r="AT29" s="111"/>
      <c r="AU29" s="111">
        <f>AQ29</f>
        <v>466.1</v>
      </c>
      <c r="AV29" s="52"/>
      <c r="AW29" s="44"/>
      <c r="AX29" s="39"/>
      <c r="AY29" s="40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30" customHeight="1" outlineLevel="2">
      <c r="A30" s="95"/>
      <c r="B30" s="42"/>
      <c r="C30" s="134" t="s">
        <v>74</v>
      </c>
      <c r="D30" s="43"/>
      <c r="E30" s="43"/>
      <c r="F30" s="49"/>
      <c r="G30" s="49"/>
      <c r="H30" s="49"/>
      <c r="I30" s="49"/>
      <c r="J30" s="49"/>
      <c r="K30" s="50"/>
      <c r="L30" s="49"/>
      <c r="M30" s="50"/>
      <c r="N30" s="51"/>
      <c r="O30" s="50"/>
      <c r="P30" s="49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116"/>
      <c r="AI30" s="116"/>
      <c r="AJ30" s="116"/>
      <c r="AK30" s="116"/>
      <c r="AL30" s="64"/>
      <c r="AM30" s="116"/>
      <c r="AN30" s="116"/>
      <c r="AO30" s="116"/>
      <c r="AP30" s="116"/>
      <c r="AQ30" s="111"/>
      <c r="AR30" s="111"/>
      <c r="AS30" s="111"/>
      <c r="AT30" s="111"/>
      <c r="AU30" s="111"/>
      <c r="AV30" s="52"/>
      <c r="AW30" s="44"/>
      <c r="AX30" s="39"/>
      <c r="AY30" s="40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30" customHeight="1" outlineLevel="2">
      <c r="A31" s="95" t="s">
        <v>35</v>
      </c>
      <c r="B31" s="42"/>
      <c r="C31" s="77" t="s">
        <v>97</v>
      </c>
      <c r="D31" s="43">
        <v>2014</v>
      </c>
      <c r="E31" s="43">
        <v>2014</v>
      </c>
      <c r="F31" s="49"/>
      <c r="G31" s="49">
        <v>0.3</v>
      </c>
      <c r="H31" s="49"/>
      <c r="I31" s="49">
        <f>F31</f>
        <v>0</v>
      </c>
      <c r="J31" s="49"/>
      <c r="K31" s="50"/>
      <c r="L31" s="49">
        <f>H31</f>
        <v>0</v>
      </c>
      <c r="M31" s="50"/>
      <c r="N31" s="51"/>
      <c r="O31" s="50"/>
      <c r="P31" s="49"/>
      <c r="Q31" s="116">
        <v>1591.07927</v>
      </c>
      <c r="R31" s="64">
        <f aca="true" t="shared" si="12" ref="R31:AF31">1100-50</f>
        <v>1050</v>
      </c>
      <c r="S31" s="64">
        <f t="shared" si="12"/>
        <v>1050</v>
      </c>
      <c r="T31" s="64">
        <f t="shared" si="12"/>
        <v>1050</v>
      </c>
      <c r="U31" s="64">
        <f t="shared" si="12"/>
        <v>1050</v>
      </c>
      <c r="V31" s="64">
        <f t="shared" si="12"/>
        <v>1050</v>
      </c>
      <c r="W31" s="64">
        <f t="shared" si="12"/>
        <v>1050</v>
      </c>
      <c r="X31" s="64">
        <f t="shared" si="12"/>
        <v>1050</v>
      </c>
      <c r="Y31" s="64">
        <f t="shared" si="12"/>
        <v>1050</v>
      </c>
      <c r="Z31" s="64">
        <f t="shared" si="12"/>
        <v>1050</v>
      </c>
      <c r="AA31" s="64">
        <f t="shared" si="12"/>
        <v>1050</v>
      </c>
      <c r="AB31" s="64">
        <f t="shared" si="12"/>
        <v>1050</v>
      </c>
      <c r="AC31" s="64">
        <f t="shared" si="12"/>
        <v>1050</v>
      </c>
      <c r="AD31" s="64">
        <f t="shared" si="12"/>
        <v>1050</v>
      </c>
      <c r="AE31" s="64">
        <f t="shared" si="12"/>
        <v>1050</v>
      </c>
      <c r="AF31" s="64">
        <f t="shared" si="12"/>
        <v>1050</v>
      </c>
      <c r="AG31" s="116">
        <v>1591.07927</v>
      </c>
      <c r="AH31" s="116">
        <f t="shared" si="3"/>
        <v>79.55396350000001</v>
      </c>
      <c r="AI31" s="116">
        <f aca="true" t="shared" si="13" ref="AI31:AI63">Q31*25%</f>
        <v>397.7698175</v>
      </c>
      <c r="AJ31" s="116">
        <f aca="true" t="shared" si="14" ref="AJ31:AJ63">Q31*40%</f>
        <v>636.4317080000001</v>
      </c>
      <c r="AK31" s="116">
        <f aca="true" t="shared" si="15" ref="AK31:AK63">Q31*30%</f>
        <v>477.32378099999994</v>
      </c>
      <c r="AL31" s="116">
        <v>1591.07927</v>
      </c>
      <c r="AM31" s="116">
        <f t="shared" si="7"/>
        <v>79.55396350000001</v>
      </c>
      <c r="AN31" s="116">
        <f t="shared" si="8"/>
        <v>397.7698175</v>
      </c>
      <c r="AO31" s="116">
        <f t="shared" si="9"/>
        <v>636.4317080000001</v>
      </c>
      <c r="AP31" s="116">
        <f t="shared" si="10"/>
        <v>477.32378099999994</v>
      </c>
      <c r="AQ31" s="111">
        <f>AL31</f>
        <v>1591.07927</v>
      </c>
      <c r="AR31" s="111">
        <f>AQ31</f>
        <v>1591.07927</v>
      </c>
      <c r="AS31" s="111"/>
      <c r="AT31" s="111"/>
      <c r="AU31" s="111"/>
      <c r="AV31" s="52" t="s">
        <v>28</v>
      </c>
      <c r="AW31" s="44" t="s">
        <v>27</v>
      </c>
      <c r="AX31" s="39" t="s">
        <v>31</v>
      </c>
      <c r="AY31" s="40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30" customHeight="1" outlineLevel="2">
      <c r="A32" s="95" t="s">
        <v>36</v>
      </c>
      <c r="B32" s="42"/>
      <c r="C32" s="77" t="s">
        <v>98</v>
      </c>
      <c r="D32" s="43">
        <v>2014</v>
      </c>
      <c r="E32" s="43">
        <v>2014</v>
      </c>
      <c r="F32" s="49"/>
      <c r="G32" s="49">
        <f>SUM(G33:G37)</f>
        <v>51.03</v>
      </c>
      <c r="H32" s="49">
        <f>SUM(H33:H37)</f>
        <v>6.9</v>
      </c>
      <c r="I32" s="49"/>
      <c r="J32" s="49"/>
      <c r="K32" s="50"/>
      <c r="L32" s="49"/>
      <c r="M32" s="50"/>
      <c r="N32" s="51"/>
      <c r="O32" s="50"/>
      <c r="P32" s="49"/>
      <c r="Q32" s="116">
        <v>3931.29515</v>
      </c>
      <c r="R32" s="64">
        <f aca="true" t="shared" si="16" ref="R32:AF32">3600+1320-50+83</f>
        <v>4953</v>
      </c>
      <c r="S32" s="64">
        <f t="shared" si="16"/>
        <v>4953</v>
      </c>
      <c r="T32" s="64">
        <f t="shared" si="16"/>
        <v>4953</v>
      </c>
      <c r="U32" s="64">
        <f t="shared" si="16"/>
        <v>4953</v>
      </c>
      <c r="V32" s="64">
        <f t="shared" si="16"/>
        <v>4953</v>
      </c>
      <c r="W32" s="64">
        <f t="shared" si="16"/>
        <v>4953</v>
      </c>
      <c r="X32" s="64">
        <f t="shared" si="16"/>
        <v>4953</v>
      </c>
      <c r="Y32" s="64">
        <f t="shared" si="16"/>
        <v>4953</v>
      </c>
      <c r="Z32" s="64">
        <f t="shared" si="16"/>
        <v>4953</v>
      </c>
      <c r="AA32" s="64">
        <f t="shared" si="16"/>
        <v>4953</v>
      </c>
      <c r="AB32" s="64">
        <f t="shared" si="16"/>
        <v>4953</v>
      </c>
      <c r="AC32" s="64">
        <f t="shared" si="16"/>
        <v>4953</v>
      </c>
      <c r="AD32" s="64">
        <f t="shared" si="16"/>
        <v>4953</v>
      </c>
      <c r="AE32" s="64">
        <f t="shared" si="16"/>
        <v>4953</v>
      </c>
      <c r="AF32" s="64">
        <f t="shared" si="16"/>
        <v>4953</v>
      </c>
      <c r="AG32" s="116">
        <v>3931.29515</v>
      </c>
      <c r="AH32" s="116">
        <f t="shared" si="3"/>
        <v>196.5647575</v>
      </c>
      <c r="AI32" s="116">
        <f t="shared" si="13"/>
        <v>982.8237875</v>
      </c>
      <c r="AJ32" s="116">
        <f t="shared" si="14"/>
        <v>1572.51806</v>
      </c>
      <c r="AK32" s="116">
        <f t="shared" si="15"/>
        <v>1179.388545</v>
      </c>
      <c r="AL32" s="116">
        <v>3931.29515</v>
      </c>
      <c r="AM32" s="116">
        <f t="shared" si="7"/>
        <v>196.5647575</v>
      </c>
      <c r="AN32" s="116">
        <f t="shared" si="8"/>
        <v>982.8237875</v>
      </c>
      <c r="AO32" s="116">
        <f t="shared" si="9"/>
        <v>1572.51806</v>
      </c>
      <c r="AP32" s="116">
        <f t="shared" si="10"/>
        <v>1179.388545</v>
      </c>
      <c r="AQ32" s="111">
        <f aca="true" t="shared" si="17" ref="AQ32:AQ44">AL32</f>
        <v>3931.29515</v>
      </c>
      <c r="AR32" s="111"/>
      <c r="AS32" s="111">
        <f>AQ32</f>
        <v>3931.29515</v>
      </c>
      <c r="AT32" s="111"/>
      <c r="AU32" s="111"/>
      <c r="AV32" s="52" t="s">
        <v>28</v>
      </c>
      <c r="AW32" s="46" t="s">
        <v>27</v>
      </c>
      <c r="AX32" s="45" t="s">
        <v>31</v>
      </c>
      <c r="AY32" s="47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30" customHeight="1" outlineLevel="2">
      <c r="A33" s="95" t="s">
        <v>37</v>
      </c>
      <c r="B33" s="42"/>
      <c r="C33" s="77" t="s">
        <v>99</v>
      </c>
      <c r="D33" s="43">
        <v>2014</v>
      </c>
      <c r="E33" s="43">
        <v>2014</v>
      </c>
      <c r="F33" s="49"/>
      <c r="G33" s="49">
        <v>50</v>
      </c>
      <c r="H33" s="49">
        <v>4.5</v>
      </c>
      <c r="I33" s="49"/>
      <c r="J33" s="49"/>
      <c r="K33" s="50"/>
      <c r="L33" s="49"/>
      <c r="M33" s="50"/>
      <c r="N33" s="51"/>
      <c r="O33" s="50"/>
      <c r="P33" s="49"/>
      <c r="Q33" s="116">
        <v>3917.07578</v>
      </c>
      <c r="R33" s="64">
        <f aca="true" t="shared" si="18" ref="R33:AF33">1616.71-50</f>
        <v>1566.71</v>
      </c>
      <c r="S33" s="64">
        <f t="shared" si="18"/>
        <v>1566.71</v>
      </c>
      <c r="T33" s="64">
        <f t="shared" si="18"/>
        <v>1566.71</v>
      </c>
      <c r="U33" s="64">
        <f t="shared" si="18"/>
        <v>1566.71</v>
      </c>
      <c r="V33" s="64">
        <f t="shared" si="18"/>
        <v>1566.71</v>
      </c>
      <c r="W33" s="64">
        <f t="shared" si="18"/>
        <v>1566.71</v>
      </c>
      <c r="X33" s="64">
        <f t="shared" si="18"/>
        <v>1566.71</v>
      </c>
      <c r="Y33" s="64">
        <f t="shared" si="18"/>
        <v>1566.71</v>
      </c>
      <c r="Z33" s="64">
        <f t="shared" si="18"/>
        <v>1566.71</v>
      </c>
      <c r="AA33" s="64">
        <f t="shared" si="18"/>
        <v>1566.71</v>
      </c>
      <c r="AB33" s="64">
        <f t="shared" si="18"/>
        <v>1566.71</v>
      </c>
      <c r="AC33" s="64">
        <f t="shared" si="18"/>
        <v>1566.71</v>
      </c>
      <c r="AD33" s="64">
        <f t="shared" si="18"/>
        <v>1566.71</v>
      </c>
      <c r="AE33" s="64">
        <f t="shared" si="18"/>
        <v>1566.71</v>
      </c>
      <c r="AF33" s="64">
        <f t="shared" si="18"/>
        <v>1566.71</v>
      </c>
      <c r="AG33" s="116">
        <v>3917.07578</v>
      </c>
      <c r="AH33" s="116">
        <f t="shared" si="3"/>
        <v>195.853789</v>
      </c>
      <c r="AI33" s="116">
        <f t="shared" si="13"/>
        <v>979.268945</v>
      </c>
      <c r="AJ33" s="116">
        <f t="shared" si="14"/>
        <v>1566.830312</v>
      </c>
      <c r="AK33" s="116">
        <f t="shared" si="15"/>
        <v>1175.122734</v>
      </c>
      <c r="AL33" s="116">
        <v>3917.07578</v>
      </c>
      <c r="AM33" s="116">
        <f t="shared" si="7"/>
        <v>195.853789</v>
      </c>
      <c r="AN33" s="116">
        <f t="shared" si="8"/>
        <v>979.268945</v>
      </c>
      <c r="AO33" s="116">
        <f t="shared" si="9"/>
        <v>1566.830312</v>
      </c>
      <c r="AP33" s="116">
        <f t="shared" si="10"/>
        <v>1175.122734</v>
      </c>
      <c r="AQ33" s="111">
        <f t="shared" si="17"/>
        <v>3917.07578</v>
      </c>
      <c r="AR33" s="111"/>
      <c r="AS33" s="111"/>
      <c r="AT33" s="111">
        <f>AQ33</f>
        <v>3917.07578</v>
      </c>
      <c r="AU33" s="111"/>
      <c r="AV33" s="52" t="s">
        <v>28</v>
      </c>
      <c r="AW33" s="44" t="s">
        <v>27</v>
      </c>
      <c r="AX33" s="39"/>
      <c r="AY33" s="40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30" customHeight="1" outlineLevel="2">
      <c r="A34" s="95" t="s">
        <v>38</v>
      </c>
      <c r="B34" s="42"/>
      <c r="C34" s="77" t="s">
        <v>100</v>
      </c>
      <c r="D34" s="43">
        <v>2014</v>
      </c>
      <c r="E34" s="43">
        <v>2014</v>
      </c>
      <c r="F34" s="49"/>
      <c r="G34" s="49">
        <f>1*0.4</f>
        <v>0.4</v>
      </c>
      <c r="H34" s="49"/>
      <c r="I34" s="49"/>
      <c r="J34" s="49"/>
      <c r="K34" s="50"/>
      <c r="L34" s="49"/>
      <c r="M34" s="50"/>
      <c r="N34" s="51"/>
      <c r="O34" s="50"/>
      <c r="P34" s="49"/>
      <c r="Q34" s="116">
        <v>17866.49978</v>
      </c>
      <c r="R34" s="64">
        <f aca="true" t="shared" si="19" ref="R34:AF34">2837.09-50</f>
        <v>2787.09</v>
      </c>
      <c r="S34" s="64">
        <f t="shared" si="19"/>
        <v>2787.09</v>
      </c>
      <c r="T34" s="64">
        <f t="shared" si="19"/>
        <v>2787.09</v>
      </c>
      <c r="U34" s="64">
        <f t="shared" si="19"/>
        <v>2787.09</v>
      </c>
      <c r="V34" s="64">
        <f t="shared" si="19"/>
        <v>2787.09</v>
      </c>
      <c r="W34" s="64">
        <f t="shared" si="19"/>
        <v>2787.09</v>
      </c>
      <c r="X34" s="64">
        <f t="shared" si="19"/>
        <v>2787.09</v>
      </c>
      <c r="Y34" s="64">
        <f t="shared" si="19"/>
        <v>2787.09</v>
      </c>
      <c r="Z34" s="64">
        <f t="shared" si="19"/>
        <v>2787.09</v>
      </c>
      <c r="AA34" s="64">
        <f t="shared" si="19"/>
        <v>2787.09</v>
      </c>
      <c r="AB34" s="64">
        <f t="shared" si="19"/>
        <v>2787.09</v>
      </c>
      <c r="AC34" s="64">
        <f t="shared" si="19"/>
        <v>2787.09</v>
      </c>
      <c r="AD34" s="64">
        <f t="shared" si="19"/>
        <v>2787.09</v>
      </c>
      <c r="AE34" s="64">
        <f t="shared" si="19"/>
        <v>2787.09</v>
      </c>
      <c r="AF34" s="64">
        <f t="shared" si="19"/>
        <v>2787.09</v>
      </c>
      <c r="AG34" s="116">
        <v>17866.49978</v>
      </c>
      <c r="AH34" s="116">
        <f t="shared" si="3"/>
        <v>893.324989</v>
      </c>
      <c r="AI34" s="116">
        <f t="shared" si="13"/>
        <v>4466.624945</v>
      </c>
      <c r="AJ34" s="116">
        <f t="shared" si="14"/>
        <v>7146.599912</v>
      </c>
      <c r="AK34" s="116">
        <f t="shared" si="15"/>
        <v>5359.949933999999</v>
      </c>
      <c r="AL34" s="116">
        <v>17866.49978</v>
      </c>
      <c r="AM34" s="116">
        <f t="shared" si="7"/>
        <v>893.324989</v>
      </c>
      <c r="AN34" s="116">
        <f t="shared" si="8"/>
        <v>4466.624945</v>
      </c>
      <c r="AO34" s="116">
        <f t="shared" si="9"/>
        <v>7146.599912</v>
      </c>
      <c r="AP34" s="116">
        <f t="shared" si="10"/>
        <v>5359.949933999999</v>
      </c>
      <c r="AQ34" s="111">
        <f t="shared" si="17"/>
        <v>17866.49978</v>
      </c>
      <c r="AR34" s="111"/>
      <c r="AS34" s="111"/>
      <c r="AT34" s="111">
        <f>AQ34</f>
        <v>17866.49978</v>
      </c>
      <c r="AU34" s="111"/>
      <c r="AV34" s="52" t="s">
        <v>28</v>
      </c>
      <c r="AW34" s="44" t="s">
        <v>27</v>
      </c>
      <c r="AX34" s="39"/>
      <c r="AY34" s="40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30" customHeight="1" outlineLevel="2">
      <c r="A35" s="95" t="s">
        <v>39</v>
      </c>
      <c r="B35" s="42"/>
      <c r="C35" s="77" t="s">
        <v>101</v>
      </c>
      <c r="D35" s="43">
        <v>2014</v>
      </c>
      <c r="E35" s="43">
        <v>2014</v>
      </c>
      <c r="F35" s="49"/>
      <c r="G35" s="49"/>
      <c r="H35" s="49"/>
      <c r="I35" s="49"/>
      <c r="J35" s="49"/>
      <c r="K35" s="50"/>
      <c r="L35" s="49"/>
      <c r="M35" s="50"/>
      <c r="N35" s="51"/>
      <c r="O35" s="50"/>
      <c r="P35" s="49"/>
      <c r="Q35" s="116">
        <v>4183.62077</v>
      </c>
      <c r="R35" s="64">
        <f aca="true" t="shared" si="20" ref="R35:AF35">2023.19-50</f>
        <v>1973.19</v>
      </c>
      <c r="S35" s="64">
        <f t="shared" si="20"/>
        <v>1973.19</v>
      </c>
      <c r="T35" s="64">
        <f t="shared" si="20"/>
        <v>1973.19</v>
      </c>
      <c r="U35" s="64">
        <f t="shared" si="20"/>
        <v>1973.19</v>
      </c>
      <c r="V35" s="64">
        <f t="shared" si="20"/>
        <v>1973.19</v>
      </c>
      <c r="W35" s="64">
        <f t="shared" si="20"/>
        <v>1973.19</v>
      </c>
      <c r="X35" s="64">
        <f t="shared" si="20"/>
        <v>1973.19</v>
      </c>
      <c r="Y35" s="64">
        <f t="shared" si="20"/>
        <v>1973.19</v>
      </c>
      <c r="Z35" s="64">
        <f t="shared" si="20"/>
        <v>1973.19</v>
      </c>
      <c r="AA35" s="64">
        <f t="shared" si="20"/>
        <v>1973.19</v>
      </c>
      <c r="AB35" s="64">
        <f t="shared" si="20"/>
        <v>1973.19</v>
      </c>
      <c r="AC35" s="64">
        <f t="shared" si="20"/>
        <v>1973.19</v>
      </c>
      <c r="AD35" s="64">
        <f t="shared" si="20"/>
        <v>1973.19</v>
      </c>
      <c r="AE35" s="64">
        <f t="shared" si="20"/>
        <v>1973.19</v>
      </c>
      <c r="AF35" s="64">
        <f t="shared" si="20"/>
        <v>1973.19</v>
      </c>
      <c r="AG35" s="116">
        <v>4183.62077</v>
      </c>
      <c r="AH35" s="116">
        <f t="shared" si="3"/>
        <v>209.18103850000003</v>
      </c>
      <c r="AI35" s="116">
        <f t="shared" si="13"/>
        <v>1045.9051925</v>
      </c>
      <c r="AJ35" s="116">
        <f t="shared" si="14"/>
        <v>1673.4483080000002</v>
      </c>
      <c r="AK35" s="116">
        <f t="shared" si="15"/>
        <v>1255.086231</v>
      </c>
      <c r="AL35" s="116">
        <v>4183.62077</v>
      </c>
      <c r="AM35" s="116">
        <f t="shared" si="7"/>
        <v>209.18103850000003</v>
      </c>
      <c r="AN35" s="116">
        <f t="shared" si="8"/>
        <v>1045.9051925</v>
      </c>
      <c r="AO35" s="116">
        <f t="shared" si="9"/>
        <v>1673.4483080000002</v>
      </c>
      <c r="AP35" s="116">
        <f t="shared" si="10"/>
        <v>1255.086231</v>
      </c>
      <c r="AQ35" s="111">
        <f t="shared" si="17"/>
        <v>4183.62077</v>
      </c>
      <c r="AR35" s="111"/>
      <c r="AS35" s="111"/>
      <c r="AT35" s="111">
        <f>AQ35</f>
        <v>4183.62077</v>
      </c>
      <c r="AU35" s="111"/>
      <c r="AV35" s="52" t="s">
        <v>28</v>
      </c>
      <c r="AW35" s="44" t="s">
        <v>27</v>
      </c>
      <c r="AX35" s="39"/>
      <c r="AY35" s="40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30" customHeight="1" outlineLevel="2">
      <c r="A36" s="95" t="s">
        <v>40</v>
      </c>
      <c r="B36" s="42"/>
      <c r="C36" s="77" t="s">
        <v>102</v>
      </c>
      <c r="D36" s="43">
        <v>2014</v>
      </c>
      <c r="E36" s="43">
        <v>2014</v>
      </c>
      <c r="F36" s="49"/>
      <c r="G36" s="49">
        <v>0.63</v>
      </c>
      <c r="H36" s="49">
        <v>2.4</v>
      </c>
      <c r="I36" s="49"/>
      <c r="J36" s="49"/>
      <c r="K36" s="50"/>
      <c r="L36" s="49"/>
      <c r="M36" s="50"/>
      <c r="N36" s="51"/>
      <c r="O36" s="50"/>
      <c r="P36" s="49"/>
      <c r="Q36" s="116">
        <v>2319.3863</v>
      </c>
      <c r="R36" s="64">
        <f aca="true" t="shared" si="21" ref="R36:AF36">4187.42-50</f>
        <v>4137.42</v>
      </c>
      <c r="S36" s="64">
        <f t="shared" si="21"/>
        <v>4137.42</v>
      </c>
      <c r="T36" s="64">
        <f t="shared" si="21"/>
        <v>4137.42</v>
      </c>
      <c r="U36" s="64">
        <f t="shared" si="21"/>
        <v>4137.42</v>
      </c>
      <c r="V36" s="64">
        <f t="shared" si="21"/>
        <v>4137.42</v>
      </c>
      <c r="W36" s="64">
        <f t="shared" si="21"/>
        <v>4137.42</v>
      </c>
      <c r="X36" s="64">
        <f t="shared" si="21"/>
        <v>4137.42</v>
      </c>
      <c r="Y36" s="64">
        <f t="shared" si="21"/>
        <v>4137.42</v>
      </c>
      <c r="Z36" s="64">
        <f t="shared" si="21"/>
        <v>4137.42</v>
      </c>
      <c r="AA36" s="64">
        <f t="shared" si="21"/>
        <v>4137.42</v>
      </c>
      <c r="AB36" s="64">
        <f t="shared" si="21"/>
        <v>4137.42</v>
      </c>
      <c r="AC36" s="64">
        <f t="shared" si="21"/>
        <v>4137.42</v>
      </c>
      <c r="AD36" s="64">
        <f t="shared" si="21"/>
        <v>4137.42</v>
      </c>
      <c r="AE36" s="64">
        <f t="shared" si="21"/>
        <v>4137.42</v>
      </c>
      <c r="AF36" s="64">
        <f t="shared" si="21"/>
        <v>4137.42</v>
      </c>
      <c r="AG36" s="116">
        <v>2319.3863</v>
      </c>
      <c r="AH36" s="116">
        <f t="shared" si="3"/>
        <v>115.96931500000001</v>
      </c>
      <c r="AI36" s="116">
        <f t="shared" si="13"/>
        <v>579.846575</v>
      </c>
      <c r="AJ36" s="116">
        <f t="shared" si="14"/>
        <v>927.7545200000001</v>
      </c>
      <c r="AK36" s="116">
        <f t="shared" si="15"/>
        <v>695.81589</v>
      </c>
      <c r="AL36" s="116">
        <v>2319.3863</v>
      </c>
      <c r="AM36" s="116">
        <f t="shared" si="7"/>
        <v>115.96931500000001</v>
      </c>
      <c r="AN36" s="116">
        <f t="shared" si="8"/>
        <v>579.846575</v>
      </c>
      <c r="AO36" s="116">
        <f t="shared" si="9"/>
        <v>927.7545200000001</v>
      </c>
      <c r="AP36" s="116">
        <f t="shared" si="10"/>
        <v>695.81589</v>
      </c>
      <c r="AQ36" s="111">
        <f t="shared" si="17"/>
        <v>2319.3863</v>
      </c>
      <c r="AR36" s="111"/>
      <c r="AS36" s="111"/>
      <c r="AT36" s="111">
        <f>AQ36</f>
        <v>2319.3863</v>
      </c>
      <c r="AU36" s="111"/>
      <c r="AV36" s="52" t="s">
        <v>28</v>
      </c>
      <c r="AW36" s="44" t="s">
        <v>27</v>
      </c>
      <c r="AX36" s="39"/>
      <c r="AY36" s="40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30" customHeight="1" outlineLevel="2">
      <c r="A37" s="95" t="s">
        <v>41</v>
      </c>
      <c r="B37" s="42"/>
      <c r="C37" s="77" t="s">
        <v>103</v>
      </c>
      <c r="D37" s="43">
        <v>2014</v>
      </c>
      <c r="E37" s="43">
        <v>2014</v>
      </c>
      <c r="F37" s="49"/>
      <c r="G37" s="49"/>
      <c r="H37" s="49"/>
      <c r="I37" s="49"/>
      <c r="J37" s="49"/>
      <c r="K37" s="50"/>
      <c r="L37" s="49"/>
      <c r="M37" s="50"/>
      <c r="N37" s="51"/>
      <c r="O37" s="50"/>
      <c r="P37" s="49"/>
      <c r="Q37" s="116">
        <v>3252.11433</v>
      </c>
      <c r="R37" s="64">
        <f aca="true" t="shared" si="22" ref="R37:AF37">1540.66-50</f>
        <v>1490.66</v>
      </c>
      <c r="S37" s="64">
        <f t="shared" si="22"/>
        <v>1490.66</v>
      </c>
      <c r="T37" s="64">
        <f t="shared" si="22"/>
        <v>1490.66</v>
      </c>
      <c r="U37" s="64">
        <f t="shared" si="22"/>
        <v>1490.66</v>
      </c>
      <c r="V37" s="64">
        <f t="shared" si="22"/>
        <v>1490.66</v>
      </c>
      <c r="W37" s="64">
        <f t="shared" si="22"/>
        <v>1490.66</v>
      </c>
      <c r="X37" s="64">
        <f t="shared" si="22"/>
        <v>1490.66</v>
      </c>
      <c r="Y37" s="64">
        <f t="shared" si="22"/>
        <v>1490.66</v>
      </c>
      <c r="Z37" s="64">
        <f t="shared" si="22"/>
        <v>1490.66</v>
      </c>
      <c r="AA37" s="64">
        <f t="shared" si="22"/>
        <v>1490.66</v>
      </c>
      <c r="AB37" s="64">
        <f t="shared" si="22"/>
        <v>1490.66</v>
      </c>
      <c r="AC37" s="64">
        <f t="shared" si="22"/>
        <v>1490.66</v>
      </c>
      <c r="AD37" s="64">
        <f t="shared" si="22"/>
        <v>1490.66</v>
      </c>
      <c r="AE37" s="64">
        <f t="shared" si="22"/>
        <v>1490.66</v>
      </c>
      <c r="AF37" s="64">
        <f t="shared" si="22"/>
        <v>1490.66</v>
      </c>
      <c r="AG37" s="116">
        <v>3252.11433</v>
      </c>
      <c r="AH37" s="116">
        <f t="shared" si="3"/>
        <v>162.6057165</v>
      </c>
      <c r="AI37" s="116">
        <f t="shared" si="13"/>
        <v>813.0285825</v>
      </c>
      <c r="AJ37" s="116">
        <f t="shared" si="14"/>
        <v>1300.845732</v>
      </c>
      <c r="AK37" s="116">
        <f t="shared" si="15"/>
        <v>975.6342989999999</v>
      </c>
      <c r="AL37" s="116">
        <v>3252.11433</v>
      </c>
      <c r="AM37" s="116">
        <f t="shared" si="7"/>
        <v>162.6057165</v>
      </c>
      <c r="AN37" s="116">
        <f t="shared" si="8"/>
        <v>813.0285825</v>
      </c>
      <c r="AO37" s="116">
        <f t="shared" si="9"/>
        <v>1300.845732</v>
      </c>
      <c r="AP37" s="116">
        <f t="shared" si="10"/>
        <v>975.6342989999999</v>
      </c>
      <c r="AQ37" s="111">
        <f t="shared" si="17"/>
        <v>3252.11433</v>
      </c>
      <c r="AR37" s="111">
        <f>AQ37</f>
        <v>3252.11433</v>
      </c>
      <c r="AS37" s="111"/>
      <c r="AT37" s="111"/>
      <c r="AU37" s="111"/>
      <c r="AV37" s="52" t="s">
        <v>28</v>
      </c>
      <c r="AW37" s="44" t="s">
        <v>27</v>
      </c>
      <c r="AX37" s="39"/>
      <c r="AY37" s="40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30" customHeight="1" outlineLevel="2">
      <c r="A38" s="95" t="s">
        <v>42</v>
      </c>
      <c r="B38" s="42"/>
      <c r="C38" s="77" t="s">
        <v>175</v>
      </c>
      <c r="D38" s="43">
        <v>2014</v>
      </c>
      <c r="E38" s="43">
        <v>2014</v>
      </c>
      <c r="F38" s="49"/>
      <c r="G38" s="49"/>
      <c r="H38" s="49"/>
      <c r="I38" s="49"/>
      <c r="J38" s="49"/>
      <c r="K38" s="50"/>
      <c r="L38" s="49"/>
      <c r="M38" s="50"/>
      <c r="N38" s="51"/>
      <c r="O38" s="50"/>
      <c r="P38" s="49"/>
      <c r="Q38" s="116">
        <v>3918.42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116">
        <v>3918.42</v>
      </c>
      <c r="AH38" s="116">
        <f t="shared" si="3"/>
        <v>195.92100000000002</v>
      </c>
      <c r="AI38" s="116">
        <f t="shared" si="13"/>
        <v>979.605</v>
      </c>
      <c r="AJ38" s="116">
        <f t="shared" si="14"/>
        <v>1567.3680000000002</v>
      </c>
      <c r="AK38" s="116">
        <f t="shared" si="15"/>
        <v>1175.526</v>
      </c>
      <c r="AL38" s="116">
        <v>3918.42</v>
      </c>
      <c r="AM38" s="116">
        <f t="shared" si="7"/>
        <v>195.92100000000002</v>
      </c>
      <c r="AN38" s="116">
        <f t="shared" si="8"/>
        <v>979.605</v>
      </c>
      <c r="AO38" s="116">
        <f t="shared" si="9"/>
        <v>1567.3680000000002</v>
      </c>
      <c r="AP38" s="116">
        <f t="shared" si="10"/>
        <v>1175.526</v>
      </c>
      <c r="AQ38" s="111">
        <f t="shared" si="17"/>
        <v>3918.42</v>
      </c>
      <c r="AR38" s="111"/>
      <c r="AS38" s="111">
        <f>AQ38</f>
        <v>3918.42</v>
      </c>
      <c r="AT38" s="111"/>
      <c r="AU38" s="111"/>
      <c r="AV38" s="63"/>
      <c r="AW38" s="44"/>
      <c r="AX38" s="39"/>
      <c r="AY38" s="40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30" customHeight="1" outlineLevel="2">
      <c r="A39" s="95" t="s">
        <v>43</v>
      </c>
      <c r="B39" s="42"/>
      <c r="C39" s="77" t="s">
        <v>104</v>
      </c>
      <c r="D39" s="43">
        <v>2014</v>
      </c>
      <c r="E39" s="43">
        <v>2014</v>
      </c>
      <c r="F39" s="49"/>
      <c r="G39" s="49"/>
      <c r="H39" s="49"/>
      <c r="I39" s="49"/>
      <c r="J39" s="49"/>
      <c r="K39" s="50"/>
      <c r="L39" s="49"/>
      <c r="M39" s="50"/>
      <c r="N39" s="51"/>
      <c r="O39" s="50"/>
      <c r="P39" s="49"/>
      <c r="Q39" s="116">
        <v>3917.08</v>
      </c>
      <c r="R39" s="116">
        <v>3917.08</v>
      </c>
      <c r="S39" s="116">
        <v>3917.08</v>
      </c>
      <c r="T39" s="116">
        <v>3917.08</v>
      </c>
      <c r="U39" s="116">
        <v>3917.08</v>
      </c>
      <c r="V39" s="116">
        <v>3917.08</v>
      </c>
      <c r="W39" s="116">
        <v>3917.08</v>
      </c>
      <c r="X39" s="116">
        <v>3917.08</v>
      </c>
      <c r="Y39" s="116">
        <v>3917.08</v>
      </c>
      <c r="Z39" s="116">
        <v>3917.08</v>
      </c>
      <c r="AA39" s="116">
        <v>3917.08</v>
      </c>
      <c r="AB39" s="116">
        <v>3917.08</v>
      </c>
      <c r="AC39" s="116">
        <v>3917.08</v>
      </c>
      <c r="AD39" s="116">
        <v>3917.08</v>
      </c>
      <c r="AE39" s="116">
        <v>3917.08</v>
      </c>
      <c r="AF39" s="116">
        <v>3917.08</v>
      </c>
      <c r="AG39" s="116">
        <v>3917.08</v>
      </c>
      <c r="AH39" s="116">
        <f t="shared" si="3"/>
        <v>195.854</v>
      </c>
      <c r="AI39" s="116">
        <f t="shared" si="13"/>
        <v>979.27</v>
      </c>
      <c r="AJ39" s="116">
        <f t="shared" si="14"/>
        <v>1566.832</v>
      </c>
      <c r="AK39" s="116">
        <f t="shared" si="15"/>
        <v>1175.124</v>
      </c>
      <c r="AL39" s="116">
        <v>3917.08</v>
      </c>
      <c r="AM39" s="116">
        <f t="shared" si="7"/>
        <v>195.854</v>
      </c>
      <c r="AN39" s="116">
        <f t="shared" si="8"/>
        <v>979.27</v>
      </c>
      <c r="AO39" s="116">
        <f t="shared" si="9"/>
        <v>1566.832</v>
      </c>
      <c r="AP39" s="116">
        <f t="shared" si="10"/>
        <v>1175.124</v>
      </c>
      <c r="AQ39" s="111">
        <f t="shared" si="17"/>
        <v>3917.08</v>
      </c>
      <c r="AR39" s="111"/>
      <c r="AS39" s="111"/>
      <c r="AT39" s="111">
        <f>AQ39</f>
        <v>3917.08</v>
      </c>
      <c r="AU39" s="111"/>
      <c r="AV39" s="63"/>
      <c r="AW39" s="44"/>
      <c r="AX39" s="39"/>
      <c r="AY39" s="40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30" customHeight="1" outlineLevel="2">
      <c r="A40" s="95" t="s">
        <v>44</v>
      </c>
      <c r="B40" s="42"/>
      <c r="C40" s="77" t="s">
        <v>105</v>
      </c>
      <c r="D40" s="43">
        <v>2014</v>
      </c>
      <c r="E40" s="43">
        <v>2014</v>
      </c>
      <c r="F40" s="49"/>
      <c r="G40" s="49"/>
      <c r="H40" s="49"/>
      <c r="I40" s="49"/>
      <c r="J40" s="49"/>
      <c r="K40" s="50"/>
      <c r="L40" s="49"/>
      <c r="M40" s="50"/>
      <c r="N40" s="51"/>
      <c r="O40" s="50"/>
      <c r="P40" s="49"/>
      <c r="Q40" s="116">
        <v>1000</v>
      </c>
      <c r="R40" s="116">
        <v>2929.9</v>
      </c>
      <c r="S40" s="116">
        <v>2929.9</v>
      </c>
      <c r="T40" s="116">
        <v>2929.9</v>
      </c>
      <c r="U40" s="116">
        <v>2929.9</v>
      </c>
      <c r="V40" s="116">
        <v>2929.9</v>
      </c>
      <c r="W40" s="116">
        <v>2929.9</v>
      </c>
      <c r="X40" s="116">
        <v>2929.9</v>
      </c>
      <c r="Y40" s="116">
        <v>2929.9</v>
      </c>
      <c r="Z40" s="116">
        <v>2929.9</v>
      </c>
      <c r="AA40" s="116">
        <v>2929.9</v>
      </c>
      <c r="AB40" s="116">
        <v>2929.9</v>
      </c>
      <c r="AC40" s="116">
        <v>2929.9</v>
      </c>
      <c r="AD40" s="116">
        <v>2929.9</v>
      </c>
      <c r="AE40" s="116">
        <v>2929.9</v>
      </c>
      <c r="AF40" s="116">
        <v>2929.9</v>
      </c>
      <c r="AG40" s="116">
        <v>1000</v>
      </c>
      <c r="AH40" s="116">
        <f t="shared" si="3"/>
        <v>50</v>
      </c>
      <c r="AI40" s="116">
        <f t="shared" si="13"/>
        <v>250</v>
      </c>
      <c r="AJ40" s="116">
        <f t="shared" si="14"/>
        <v>400</v>
      </c>
      <c r="AK40" s="116">
        <f t="shared" si="15"/>
        <v>300</v>
      </c>
      <c r="AL40" s="116">
        <v>1000</v>
      </c>
      <c r="AM40" s="116">
        <f t="shared" si="7"/>
        <v>50</v>
      </c>
      <c r="AN40" s="116">
        <f t="shared" si="8"/>
        <v>250</v>
      </c>
      <c r="AO40" s="116">
        <f t="shared" si="9"/>
        <v>400</v>
      </c>
      <c r="AP40" s="116">
        <f t="shared" si="10"/>
        <v>300</v>
      </c>
      <c r="AQ40" s="111">
        <f t="shared" si="17"/>
        <v>1000</v>
      </c>
      <c r="AR40" s="111"/>
      <c r="AS40" s="111"/>
      <c r="AT40" s="111"/>
      <c r="AU40" s="111">
        <f>AQ40</f>
        <v>1000</v>
      </c>
      <c r="AV40" s="63"/>
      <c r="AW40" s="44"/>
      <c r="AX40" s="39"/>
      <c r="AY40" s="40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30" customHeight="1" outlineLevel="2">
      <c r="A41" s="95" t="s">
        <v>45</v>
      </c>
      <c r="B41" s="42"/>
      <c r="C41" s="77" t="s">
        <v>106</v>
      </c>
      <c r="D41" s="43">
        <v>2014</v>
      </c>
      <c r="E41" s="43">
        <v>2014</v>
      </c>
      <c r="F41" s="49"/>
      <c r="G41" s="49"/>
      <c r="H41" s="49"/>
      <c r="I41" s="49"/>
      <c r="J41" s="49"/>
      <c r="K41" s="50"/>
      <c r="L41" s="49"/>
      <c r="M41" s="50"/>
      <c r="N41" s="51"/>
      <c r="O41" s="50"/>
      <c r="P41" s="49"/>
      <c r="Q41" s="116">
        <v>800</v>
      </c>
      <c r="R41" s="116">
        <v>1252.42</v>
      </c>
      <c r="S41" s="116">
        <v>1252.42</v>
      </c>
      <c r="T41" s="116">
        <v>1252.42</v>
      </c>
      <c r="U41" s="116">
        <v>1252.42</v>
      </c>
      <c r="V41" s="116">
        <v>1252.42</v>
      </c>
      <c r="W41" s="116">
        <v>1252.42</v>
      </c>
      <c r="X41" s="116">
        <v>1252.42</v>
      </c>
      <c r="Y41" s="116">
        <v>1252.42</v>
      </c>
      <c r="Z41" s="116">
        <v>1252.42</v>
      </c>
      <c r="AA41" s="116">
        <v>1252.42</v>
      </c>
      <c r="AB41" s="116">
        <v>1252.42</v>
      </c>
      <c r="AC41" s="116">
        <v>1252.42</v>
      </c>
      <c r="AD41" s="116">
        <v>1252.42</v>
      </c>
      <c r="AE41" s="116">
        <v>1252.42</v>
      </c>
      <c r="AF41" s="116">
        <v>1252.42</v>
      </c>
      <c r="AG41" s="116">
        <v>800</v>
      </c>
      <c r="AH41" s="116">
        <f t="shared" si="3"/>
        <v>40</v>
      </c>
      <c r="AI41" s="116">
        <f t="shared" si="13"/>
        <v>200</v>
      </c>
      <c r="AJ41" s="116">
        <f t="shared" si="14"/>
        <v>320</v>
      </c>
      <c r="AK41" s="116">
        <f t="shared" si="15"/>
        <v>240</v>
      </c>
      <c r="AL41" s="116">
        <v>800</v>
      </c>
      <c r="AM41" s="116">
        <f t="shared" si="7"/>
        <v>40</v>
      </c>
      <c r="AN41" s="116">
        <f t="shared" si="8"/>
        <v>200</v>
      </c>
      <c r="AO41" s="116">
        <f t="shared" si="9"/>
        <v>320</v>
      </c>
      <c r="AP41" s="116">
        <f t="shared" si="10"/>
        <v>240</v>
      </c>
      <c r="AQ41" s="111">
        <f t="shared" si="17"/>
        <v>800</v>
      </c>
      <c r="AR41" s="111"/>
      <c r="AS41" s="111"/>
      <c r="AT41" s="111"/>
      <c r="AU41" s="111">
        <f>AQ41</f>
        <v>800</v>
      </c>
      <c r="AV41" s="63"/>
      <c r="AW41" s="44"/>
      <c r="AX41" s="39"/>
      <c r="AY41" s="40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30" customHeight="1" outlineLevel="2">
      <c r="A42" s="95" t="s">
        <v>46</v>
      </c>
      <c r="B42" s="42"/>
      <c r="C42" s="77" t="s">
        <v>107</v>
      </c>
      <c r="D42" s="43">
        <v>2014</v>
      </c>
      <c r="E42" s="43">
        <v>2014</v>
      </c>
      <c r="F42" s="49"/>
      <c r="G42" s="49"/>
      <c r="H42" s="49"/>
      <c r="I42" s="49"/>
      <c r="J42" s="49"/>
      <c r="K42" s="50"/>
      <c r="L42" s="49"/>
      <c r="M42" s="50"/>
      <c r="N42" s="51"/>
      <c r="O42" s="50"/>
      <c r="P42" s="49"/>
      <c r="Q42" s="116">
        <v>800</v>
      </c>
      <c r="R42" s="116">
        <v>966.46</v>
      </c>
      <c r="S42" s="116">
        <v>966.46</v>
      </c>
      <c r="T42" s="116">
        <v>966.46</v>
      </c>
      <c r="U42" s="116">
        <v>966.46</v>
      </c>
      <c r="V42" s="116">
        <v>966.46</v>
      </c>
      <c r="W42" s="116">
        <v>966.46</v>
      </c>
      <c r="X42" s="116">
        <v>966.46</v>
      </c>
      <c r="Y42" s="116">
        <v>966.46</v>
      </c>
      <c r="Z42" s="116">
        <v>966.46</v>
      </c>
      <c r="AA42" s="116">
        <v>966.46</v>
      </c>
      <c r="AB42" s="116">
        <v>966.46</v>
      </c>
      <c r="AC42" s="116">
        <v>966.46</v>
      </c>
      <c r="AD42" s="116">
        <v>966.46</v>
      </c>
      <c r="AE42" s="116">
        <v>966.46</v>
      </c>
      <c r="AF42" s="116">
        <v>966.46</v>
      </c>
      <c r="AG42" s="116">
        <v>800</v>
      </c>
      <c r="AH42" s="116">
        <f t="shared" si="3"/>
        <v>40</v>
      </c>
      <c r="AI42" s="116">
        <f t="shared" si="13"/>
        <v>200</v>
      </c>
      <c r="AJ42" s="116">
        <f t="shared" si="14"/>
        <v>320</v>
      </c>
      <c r="AK42" s="116">
        <f t="shared" si="15"/>
        <v>240</v>
      </c>
      <c r="AL42" s="116">
        <v>800</v>
      </c>
      <c r="AM42" s="116">
        <f t="shared" si="7"/>
        <v>40</v>
      </c>
      <c r="AN42" s="116">
        <f t="shared" si="8"/>
        <v>200</v>
      </c>
      <c r="AO42" s="116">
        <f t="shared" si="9"/>
        <v>320</v>
      </c>
      <c r="AP42" s="116">
        <f t="shared" si="10"/>
        <v>240</v>
      </c>
      <c r="AQ42" s="111">
        <f t="shared" si="17"/>
        <v>800</v>
      </c>
      <c r="AR42" s="111">
        <f>AQ42</f>
        <v>800</v>
      </c>
      <c r="AS42" s="111"/>
      <c r="AT42" s="111"/>
      <c r="AU42" s="111"/>
      <c r="AV42" s="63"/>
      <c r="AW42" s="44"/>
      <c r="AX42" s="39"/>
      <c r="AY42" s="40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30" customHeight="1" outlineLevel="2">
      <c r="A43" s="95" t="s">
        <v>47</v>
      </c>
      <c r="B43" s="42"/>
      <c r="C43" s="77" t="s">
        <v>108</v>
      </c>
      <c r="D43" s="43">
        <v>2014</v>
      </c>
      <c r="E43" s="43">
        <v>2014</v>
      </c>
      <c r="F43" s="49"/>
      <c r="G43" s="49"/>
      <c r="H43" s="49"/>
      <c r="I43" s="49"/>
      <c r="J43" s="49"/>
      <c r="K43" s="50"/>
      <c r="L43" s="49"/>
      <c r="M43" s="50"/>
      <c r="N43" s="51"/>
      <c r="O43" s="50"/>
      <c r="P43" s="49"/>
      <c r="Q43" s="116">
        <v>800</v>
      </c>
      <c r="R43" s="116">
        <v>966.46</v>
      </c>
      <c r="S43" s="116">
        <v>966.46</v>
      </c>
      <c r="T43" s="116">
        <v>966.46</v>
      </c>
      <c r="U43" s="116">
        <v>966.46</v>
      </c>
      <c r="V43" s="116">
        <v>966.46</v>
      </c>
      <c r="W43" s="116">
        <v>966.46</v>
      </c>
      <c r="X43" s="116">
        <v>966.46</v>
      </c>
      <c r="Y43" s="116">
        <v>966.46</v>
      </c>
      <c r="Z43" s="116">
        <v>966.46</v>
      </c>
      <c r="AA43" s="116">
        <v>966.46</v>
      </c>
      <c r="AB43" s="116">
        <v>966.46</v>
      </c>
      <c r="AC43" s="116">
        <v>966.46</v>
      </c>
      <c r="AD43" s="116">
        <v>966.46</v>
      </c>
      <c r="AE43" s="116">
        <v>966.46</v>
      </c>
      <c r="AF43" s="116">
        <v>966.46</v>
      </c>
      <c r="AG43" s="116">
        <v>800</v>
      </c>
      <c r="AH43" s="116">
        <f t="shared" si="3"/>
        <v>40</v>
      </c>
      <c r="AI43" s="116">
        <f t="shared" si="13"/>
        <v>200</v>
      </c>
      <c r="AJ43" s="116">
        <f t="shared" si="14"/>
        <v>320</v>
      </c>
      <c r="AK43" s="116">
        <f t="shared" si="15"/>
        <v>240</v>
      </c>
      <c r="AL43" s="116">
        <v>800</v>
      </c>
      <c r="AM43" s="116">
        <f t="shared" si="7"/>
        <v>40</v>
      </c>
      <c r="AN43" s="116">
        <f t="shared" si="8"/>
        <v>200</v>
      </c>
      <c r="AO43" s="116">
        <f t="shared" si="9"/>
        <v>320</v>
      </c>
      <c r="AP43" s="116">
        <f t="shared" si="10"/>
        <v>240</v>
      </c>
      <c r="AQ43" s="111">
        <f t="shared" si="17"/>
        <v>800</v>
      </c>
      <c r="AR43" s="111"/>
      <c r="AS43" s="111">
        <f>AQ43</f>
        <v>800</v>
      </c>
      <c r="AT43" s="111"/>
      <c r="AU43" s="111"/>
      <c r="AV43" s="63"/>
      <c r="AW43" s="44"/>
      <c r="AX43" s="39"/>
      <c r="AY43" s="40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30" customHeight="1" outlineLevel="2">
      <c r="A44" s="95" t="s">
        <v>48</v>
      </c>
      <c r="B44" s="42"/>
      <c r="C44" s="77" t="s">
        <v>228</v>
      </c>
      <c r="D44" s="43">
        <v>2014</v>
      </c>
      <c r="E44" s="43">
        <v>2014</v>
      </c>
      <c r="F44" s="49"/>
      <c r="G44" s="49"/>
      <c r="H44" s="49"/>
      <c r="I44" s="49"/>
      <c r="J44" s="49"/>
      <c r="K44" s="50"/>
      <c r="L44" s="49"/>
      <c r="M44" s="50"/>
      <c r="N44" s="51"/>
      <c r="O44" s="50"/>
      <c r="P44" s="49"/>
      <c r="Q44" s="116">
        <f>762.71+3614.73</f>
        <v>4377.4400000000005</v>
      </c>
      <c r="R44" s="116">
        <f aca="true" t="shared" si="23" ref="R44:AF44">762.71+3614.76</f>
        <v>4377.47</v>
      </c>
      <c r="S44" s="116">
        <f t="shared" si="23"/>
        <v>4377.47</v>
      </c>
      <c r="T44" s="116">
        <f t="shared" si="23"/>
        <v>4377.47</v>
      </c>
      <c r="U44" s="116">
        <f t="shared" si="23"/>
        <v>4377.47</v>
      </c>
      <c r="V44" s="116">
        <f t="shared" si="23"/>
        <v>4377.47</v>
      </c>
      <c r="W44" s="116">
        <f t="shared" si="23"/>
        <v>4377.47</v>
      </c>
      <c r="X44" s="116">
        <f t="shared" si="23"/>
        <v>4377.47</v>
      </c>
      <c r="Y44" s="116">
        <f t="shared" si="23"/>
        <v>4377.47</v>
      </c>
      <c r="Z44" s="116">
        <f t="shared" si="23"/>
        <v>4377.47</v>
      </c>
      <c r="AA44" s="116">
        <f t="shared" si="23"/>
        <v>4377.47</v>
      </c>
      <c r="AB44" s="116">
        <f t="shared" si="23"/>
        <v>4377.47</v>
      </c>
      <c r="AC44" s="116">
        <f t="shared" si="23"/>
        <v>4377.47</v>
      </c>
      <c r="AD44" s="116">
        <f t="shared" si="23"/>
        <v>4377.47</v>
      </c>
      <c r="AE44" s="116">
        <f t="shared" si="23"/>
        <v>4377.47</v>
      </c>
      <c r="AF44" s="116">
        <f t="shared" si="23"/>
        <v>4377.47</v>
      </c>
      <c r="AG44" s="116">
        <f>762.71+3614.73</f>
        <v>4377.4400000000005</v>
      </c>
      <c r="AH44" s="116">
        <f t="shared" si="3"/>
        <v>218.87200000000004</v>
      </c>
      <c r="AI44" s="116">
        <f t="shared" si="13"/>
        <v>1094.3600000000001</v>
      </c>
      <c r="AJ44" s="116">
        <f t="shared" si="14"/>
        <v>1750.9760000000003</v>
      </c>
      <c r="AK44" s="116">
        <f t="shared" si="15"/>
        <v>1313.2320000000002</v>
      </c>
      <c r="AL44" s="116">
        <v>4377.44</v>
      </c>
      <c r="AM44" s="116">
        <f t="shared" si="7"/>
        <v>218.87199999999999</v>
      </c>
      <c r="AN44" s="116">
        <f t="shared" si="8"/>
        <v>1094.36</v>
      </c>
      <c r="AO44" s="116">
        <f t="shared" si="9"/>
        <v>1750.9759999999999</v>
      </c>
      <c r="AP44" s="116">
        <f t="shared" si="10"/>
        <v>1313.2319999999997</v>
      </c>
      <c r="AQ44" s="111">
        <f t="shared" si="17"/>
        <v>4377.44</v>
      </c>
      <c r="AR44" s="111"/>
      <c r="AS44" s="111"/>
      <c r="AT44" s="111">
        <f>AQ44</f>
        <v>4377.44</v>
      </c>
      <c r="AU44" s="111"/>
      <c r="AV44" s="63"/>
      <c r="AW44" s="44"/>
      <c r="AX44" s="39"/>
      <c r="AY44" s="40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30" customHeight="1" outlineLevel="2">
      <c r="A45" s="95"/>
      <c r="B45" s="42"/>
      <c r="C45" s="134" t="s">
        <v>76</v>
      </c>
      <c r="D45" s="43"/>
      <c r="E45" s="43"/>
      <c r="F45" s="49"/>
      <c r="G45" s="49"/>
      <c r="H45" s="49"/>
      <c r="I45" s="49"/>
      <c r="J45" s="49"/>
      <c r="K45" s="50"/>
      <c r="L45" s="49"/>
      <c r="M45" s="50"/>
      <c r="N45" s="51"/>
      <c r="O45" s="50"/>
      <c r="P45" s="49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116"/>
      <c r="AI45" s="116"/>
      <c r="AJ45" s="116"/>
      <c r="AK45" s="116"/>
      <c r="AL45" s="64"/>
      <c r="AM45" s="116"/>
      <c r="AN45" s="116"/>
      <c r="AO45" s="116"/>
      <c r="AP45" s="116"/>
      <c r="AQ45" s="111"/>
      <c r="AR45" s="111"/>
      <c r="AS45" s="111"/>
      <c r="AT45" s="111">
        <f>AQ45</f>
        <v>0</v>
      </c>
      <c r="AU45" s="111"/>
      <c r="AV45" s="63"/>
      <c r="AW45" s="44"/>
      <c r="AX45" s="39"/>
      <c r="AY45" s="40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30" customHeight="1" outlineLevel="2">
      <c r="A46" s="95" t="s">
        <v>178</v>
      </c>
      <c r="B46" s="42"/>
      <c r="C46" s="77" t="s">
        <v>109</v>
      </c>
      <c r="D46" s="43">
        <v>2014</v>
      </c>
      <c r="E46" s="43">
        <v>2014</v>
      </c>
      <c r="F46" s="49"/>
      <c r="G46" s="49"/>
      <c r="H46" s="49"/>
      <c r="I46" s="49"/>
      <c r="J46" s="49"/>
      <c r="K46" s="50"/>
      <c r="L46" s="49"/>
      <c r="M46" s="50"/>
      <c r="N46" s="51"/>
      <c r="O46" s="50"/>
      <c r="P46" s="49"/>
      <c r="Q46" s="116">
        <v>4706.6788</v>
      </c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116">
        <v>4706.6788</v>
      </c>
      <c r="AH46" s="116">
        <f t="shared" si="3"/>
        <v>235.33393999999998</v>
      </c>
      <c r="AI46" s="116">
        <f t="shared" si="13"/>
        <v>1176.6697</v>
      </c>
      <c r="AJ46" s="116">
        <f t="shared" si="14"/>
        <v>1882.6715199999999</v>
      </c>
      <c r="AK46" s="116">
        <f t="shared" si="15"/>
        <v>1412.00364</v>
      </c>
      <c r="AL46" s="116">
        <v>4706.6788</v>
      </c>
      <c r="AM46" s="116">
        <f t="shared" si="7"/>
        <v>235.33393999999998</v>
      </c>
      <c r="AN46" s="116">
        <f t="shared" si="8"/>
        <v>1176.6697</v>
      </c>
      <c r="AO46" s="116">
        <f t="shared" si="9"/>
        <v>1882.6715199999999</v>
      </c>
      <c r="AP46" s="116">
        <f t="shared" si="10"/>
        <v>1412.00364</v>
      </c>
      <c r="AQ46" s="111">
        <f aca="true" t="shared" si="24" ref="AQ46:AQ51">AL46</f>
        <v>4706.6788</v>
      </c>
      <c r="AR46" s="111"/>
      <c r="AS46" s="111"/>
      <c r="AT46" s="111">
        <f>AQ46</f>
        <v>4706.6788</v>
      </c>
      <c r="AU46" s="111"/>
      <c r="AV46" s="63"/>
      <c r="AW46" s="44"/>
      <c r="AX46" s="39"/>
      <c r="AY46" s="40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30" customHeight="1" outlineLevel="2">
      <c r="A47" s="95" t="s">
        <v>49</v>
      </c>
      <c r="B47" s="42"/>
      <c r="C47" s="77" t="s">
        <v>110</v>
      </c>
      <c r="D47" s="43">
        <v>2014</v>
      </c>
      <c r="E47" s="43">
        <v>2014</v>
      </c>
      <c r="F47" s="49"/>
      <c r="G47" s="49"/>
      <c r="H47" s="49"/>
      <c r="I47" s="49"/>
      <c r="J47" s="49"/>
      <c r="K47" s="50"/>
      <c r="L47" s="49"/>
      <c r="M47" s="50"/>
      <c r="N47" s="51"/>
      <c r="O47" s="50"/>
      <c r="P47" s="49"/>
      <c r="Q47" s="116">
        <v>3549.96716</v>
      </c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116">
        <v>3549.96716</v>
      </c>
      <c r="AH47" s="116">
        <f t="shared" si="3"/>
        <v>177.49835800000002</v>
      </c>
      <c r="AI47" s="116">
        <f t="shared" si="13"/>
        <v>887.49179</v>
      </c>
      <c r="AJ47" s="116">
        <f t="shared" si="14"/>
        <v>1419.9868640000002</v>
      </c>
      <c r="AK47" s="116">
        <f t="shared" si="15"/>
        <v>1064.990148</v>
      </c>
      <c r="AL47" s="116">
        <v>3549.96716</v>
      </c>
      <c r="AM47" s="116">
        <f t="shared" si="7"/>
        <v>177.49835800000002</v>
      </c>
      <c r="AN47" s="116">
        <f t="shared" si="8"/>
        <v>887.49179</v>
      </c>
      <c r="AO47" s="116">
        <f t="shared" si="9"/>
        <v>1419.9868640000002</v>
      </c>
      <c r="AP47" s="116">
        <f t="shared" si="10"/>
        <v>1064.990148</v>
      </c>
      <c r="AQ47" s="111">
        <f t="shared" si="24"/>
        <v>3549.96716</v>
      </c>
      <c r="AR47" s="111"/>
      <c r="AS47" s="111"/>
      <c r="AT47" s="111">
        <f>AQ47</f>
        <v>3549.96716</v>
      </c>
      <c r="AU47" s="111"/>
      <c r="AV47" s="63"/>
      <c r="AW47" s="44"/>
      <c r="AX47" s="39"/>
      <c r="AY47" s="40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30" customHeight="1" outlineLevel="2">
      <c r="A48" s="95" t="s">
        <v>50</v>
      </c>
      <c r="B48" s="42"/>
      <c r="C48" s="77" t="s">
        <v>111</v>
      </c>
      <c r="D48" s="43">
        <v>2014</v>
      </c>
      <c r="E48" s="43">
        <v>2014</v>
      </c>
      <c r="F48" s="49"/>
      <c r="G48" s="49"/>
      <c r="H48" s="49"/>
      <c r="I48" s="49"/>
      <c r="J48" s="49"/>
      <c r="K48" s="50"/>
      <c r="L48" s="49"/>
      <c r="M48" s="50"/>
      <c r="N48" s="51"/>
      <c r="O48" s="50"/>
      <c r="P48" s="49"/>
      <c r="Q48" s="116">
        <v>3849.95533</v>
      </c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116">
        <v>3849.95533</v>
      </c>
      <c r="AH48" s="116">
        <f t="shared" si="3"/>
        <v>192.4977665</v>
      </c>
      <c r="AI48" s="116">
        <f t="shared" si="13"/>
        <v>962.4888325</v>
      </c>
      <c r="AJ48" s="116">
        <f t="shared" si="14"/>
        <v>1539.982132</v>
      </c>
      <c r="AK48" s="116">
        <f t="shared" si="15"/>
        <v>1154.9865989999998</v>
      </c>
      <c r="AL48" s="116">
        <v>3849.95533</v>
      </c>
      <c r="AM48" s="116">
        <f t="shared" si="7"/>
        <v>192.4977665</v>
      </c>
      <c r="AN48" s="116">
        <f t="shared" si="8"/>
        <v>962.4888325</v>
      </c>
      <c r="AO48" s="116">
        <f t="shared" si="9"/>
        <v>1539.982132</v>
      </c>
      <c r="AP48" s="116">
        <f t="shared" si="10"/>
        <v>1154.9865989999998</v>
      </c>
      <c r="AQ48" s="111">
        <f t="shared" si="24"/>
        <v>3849.95533</v>
      </c>
      <c r="AR48" s="111">
        <f>AQ48</f>
        <v>3849.95533</v>
      </c>
      <c r="AS48" s="111"/>
      <c r="AT48" s="111"/>
      <c r="AU48" s="111"/>
      <c r="AV48" s="63"/>
      <c r="AW48" s="44"/>
      <c r="AX48" s="39"/>
      <c r="AY48" s="40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30" customHeight="1" outlineLevel="2">
      <c r="A49" s="95" t="s">
        <v>51</v>
      </c>
      <c r="B49" s="42"/>
      <c r="C49" s="77" t="s">
        <v>112</v>
      </c>
      <c r="D49" s="43">
        <v>2014</v>
      </c>
      <c r="E49" s="43">
        <v>2014</v>
      </c>
      <c r="F49" s="49"/>
      <c r="G49" s="49"/>
      <c r="H49" s="49"/>
      <c r="I49" s="49"/>
      <c r="J49" s="49"/>
      <c r="K49" s="50"/>
      <c r="L49" s="49"/>
      <c r="M49" s="50"/>
      <c r="N49" s="51"/>
      <c r="O49" s="50"/>
      <c r="P49" s="49"/>
      <c r="Q49" s="116">
        <v>4213.94378</v>
      </c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116">
        <v>4213.94378</v>
      </c>
      <c r="AH49" s="116">
        <f t="shared" si="3"/>
        <v>210.69718899999998</v>
      </c>
      <c r="AI49" s="116">
        <f t="shared" si="13"/>
        <v>1053.485945</v>
      </c>
      <c r="AJ49" s="116">
        <f t="shared" si="14"/>
        <v>1685.5775119999998</v>
      </c>
      <c r="AK49" s="116">
        <f t="shared" si="15"/>
        <v>1264.1831339999999</v>
      </c>
      <c r="AL49" s="116">
        <v>4213.94378</v>
      </c>
      <c r="AM49" s="116">
        <f t="shared" si="7"/>
        <v>210.69718899999998</v>
      </c>
      <c r="AN49" s="116">
        <f t="shared" si="8"/>
        <v>1053.485945</v>
      </c>
      <c r="AO49" s="116">
        <f t="shared" si="9"/>
        <v>1685.5775119999998</v>
      </c>
      <c r="AP49" s="116">
        <f t="shared" si="10"/>
        <v>1264.1831339999999</v>
      </c>
      <c r="AQ49" s="111">
        <f t="shared" si="24"/>
        <v>4213.94378</v>
      </c>
      <c r="AR49" s="111"/>
      <c r="AS49" s="111">
        <f>AQ49</f>
        <v>4213.94378</v>
      </c>
      <c r="AT49" s="111"/>
      <c r="AU49" s="111"/>
      <c r="AV49" s="63"/>
      <c r="AW49" s="44"/>
      <c r="AX49" s="39"/>
      <c r="AY49" s="40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30" customHeight="1" outlineLevel="2">
      <c r="A50" s="95" t="s">
        <v>52</v>
      </c>
      <c r="B50" s="42"/>
      <c r="C50" s="77" t="s">
        <v>113</v>
      </c>
      <c r="D50" s="43">
        <v>2014</v>
      </c>
      <c r="E50" s="43">
        <v>2014</v>
      </c>
      <c r="F50" s="49"/>
      <c r="G50" s="49"/>
      <c r="H50" s="49"/>
      <c r="I50" s="49"/>
      <c r="J50" s="49"/>
      <c r="K50" s="50"/>
      <c r="L50" s="49"/>
      <c r="M50" s="50"/>
      <c r="N50" s="51"/>
      <c r="O50" s="50"/>
      <c r="P50" s="49"/>
      <c r="Q50" s="116">
        <v>3849.95533</v>
      </c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116">
        <v>3849.95533</v>
      </c>
      <c r="AH50" s="116">
        <f t="shared" si="3"/>
        <v>192.4977665</v>
      </c>
      <c r="AI50" s="116">
        <f t="shared" si="13"/>
        <v>962.4888325</v>
      </c>
      <c r="AJ50" s="116">
        <f t="shared" si="14"/>
        <v>1539.982132</v>
      </c>
      <c r="AK50" s="116">
        <f t="shared" si="15"/>
        <v>1154.9865989999998</v>
      </c>
      <c r="AL50" s="116">
        <v>3849.95533</v>
      </c>
      <c r="AM50" s="116">
        <f t="shared" si="7"/>
        <v>192.4977665</v>
      </c>
      <c r="AN50" s="116">
        <f t="shared" si="8"/>
        <v>962.4888325</v>
      </c>
      <c r="AO50" s="116">
        <f t="shared" si="9"/>
        <v>1539.982132</v>
      </c>
      <c r="AP50" s="116">
        <f t="shared" si="10"/>
        <v>1154.9865989999998</v>
      </c>
      <c r="AQ50" s="111">
        <f t="shared" si="24"/>
        <v>3849.95533</v>
      </c>
      <c r="AR50" s="111"/>
      <c r="AS50" s="111"/>
      <c r="AT50" s="111">
        <f>AQ50</f>
        <v>3849.95533</v>
      </c>
      <c r="AU50" s="111"/>
      <c r="AV50" s="63"/>
      <c r="AW50" s="44"/>
      <c r="AX50" s="39"/>
      <c r="AY50" s="40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30" customHeight="1" outlineLevel="2">
      <c r="A51" s="95" t="s">
        <v>210</v>
      </c>
      <c r="B51" s="42"/>
      <c r="C51" s="77" t="s">
        <v>114</v>
      </c>
      <c r="D51" s="43">
        <v>2014</v>
      </c>
      <c r="E51" s="43">
        <v>2014</v>
      </c>
      <c r="F51" s="49"/>
      <c r="G51" s="49"/>
      <c r="H51" s="49"/>
      <c r="I51" s="49"/>
      <c r="J51" s="49"/>
      <c r="K51" s="50"/>
      <c r="L51" s="49"/>
      <c r="M51" s="50"/>
      <c r="N51" s="51"/>
      <c r="O51" s="50"/>
      <c r="P51" s="49"/>
      <c r="Q51" s="116">
        <v>2232.16915</v>
      </c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116">
        <v>2232.16915</v>
      </c>
      <c r="AH51" s="116">
        <f t="shared" si="3"/>
        <v>111.60845750000001</v>
      </c>
      <c r="AI51" s="116">
        <f t="shared" si="13"/>
        <v>558.0422875</v>
      </c>
      <c r="AJ51" s="116">
        <f t="shared" si="14"/>
        <v>892.8676600000001</v>
      </c>
      <c r="AK51" s="116">
        <f t="shared" si="15"/>
        <v>669.650745</v>
      </c>
      <c r="AL51" s="116">
        <v>2232.16915</v>
      </c>
      <c r="AM51" s="116">
        <f t="shared" si="7"/>
        <v>111.60845750000001</v>
      </c>
      <c r="AN51" s="116">
        <f t="shared" si="8"/>
        <v>558.0422875</v>
      </c>
      <c r="AO51" s="116">
        <f t="shared" si="9"/>
        <v>892.8676600000001</v>
      </c>
      <c r="AP51" s="116">
        <f t="shared" si="10"/>
        <v>669.650745</v>
      </c>
      <c r="AQ51" s="111">
        <f t="shared" si="24"/>
        <v>2232.16915</v>
      </c>
      <c r="AR51" s="111"/>
      <c r="AS51" s="111"/>
      <c r="AT51" s="111"/>
      <c r="AU51" s="111">
        <f>AQ51</f>
        <v>2232.16915</v>
      </c>
      <c r="AV51" s="63"/>
      <c r="AW51" s="44"/>
      <c r="AX51" s="39"/>
      <c r="AY51" s="40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30" customHeight="1" outlineLevel="2">
      <c r="A52" s="95"/>
      <c r="B52" s="42"/>
      <c r="C52" s="134" t="s">
        <v>77</v>
      </c>
      <c r="D52" s="43"/>
      <c r="E52" s="43"/>
      <c r="F52" s="49"/>
      <c r="G52" s="49"/>
      <c r="H52" s="49"/>
      <c r="I52" s="49"/>
      <c r="J52" s="49"/>
      <c r="K52" s="50"/>
      <c r="L52" s="49"/>
      <c r="M52" s="50"/>
      <c r="N52" s="51"/>
      <c r="O52" s="50"/>
      <c r="P52" s="49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116"/>
      <c r="AI52" s="116"/>
      <c r="AJ52" s="116"/>
      <c r="AK52" s="116"/>
      <c r="AL52" s="64"/>
      <c r="AM52" s="116"/>
      <c r="AN52" s="116"/>
      <c r="AO52" s="116"/>
      <c r="AP52" s="116"/>
      <c r="AQ52" s="111"/>
      <c r="AR52" s="111"/>
      <c r="AS52" s="111"/>
      <c r="AT52" s="111"/>
      <c r="AU52" s="111"/>
      <c r="AV52" s="63"/>
      <c r="AW52" s="44"/>
      <c r="AX52" s="39"/>
      <c r="AY52" s="40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30" customHeight="1" outlineLevel="2">
      <c r="A53" s="95" t="s">
        <v>53</v>
      </c>
      <c r="B53" s="42"/>
      <c r="C53" s="77" t="s">
        <v>115</v>
      </c>
      <c r="D53" s="43">
        <v>2013</v>
      </c>
      <c r="E53" s="43">
        <v>2013</v>
      </c>
      <c r="F53" s="49"/>
      <c r="G53" s="49"/>
      <c r="H53" s="49"/>
      <c r="I53" s="49"/>
      <c r="J53" s="49"/>
      <c r="K53" s="50"/>
      <c r="L53" s="49"/>
      <c r="M53" s="50"/>
      <c r="N53" s="51"/>
      <c r="O53" s="50"/>
      <c r="P53" s="49"/>
      <c r="Q53" s="116">
        <v>4751.39412</v>
      </c>
      <c r="R53" s="64">
        <f aca="true" t="shared" si="25" ref="R53:AF53">4187.42-50</f>
        <v>4137.42</v>
      </c>
      <c r="S53" s="64">
        <f t="shared" si="25"/>
        <v>4137.42</v>
      </c>
      <c r="T53" s="64">
        <f t="shared" si="25"/>
        <v>4137.42</v>
      </c>
      <c r="U53" s="64">
        <f t="shared" si="25"/>
        <v>4137.42</v>
      </c>
      <c r="V53" s="64">
        <f t="shared" si="25"/>
        <v>4137.42</v>
      </c>
      <c r="W53" s="64">
        <f t="shared" si="25"/>
        <v>4137.42</v>
      </c>
      <c r="X53" s="64">
        <f t="shared" si="25"/>
        <v>4137.42</v>
      </c>
      <c r="Y53" s="64">
        <f t="shared" si="25"/>
        <v>4137.42</v>
      </c>
      <c r="Z53" s="64">
        <f t="shared" si="25"/>
        <v>4137.42</v>
      </c>
      <c r="AA53" s="64">
        <f t="shared" si="25"/>
        <v>4137.42</v>
      </c>
      <c r="AB53" s="64">
        <f t="shared" si="25"/>
        <v>4137.42</v>
      </c>
      <c r="AC53" s="64">
        <f t="shared" si="25"/>
        <v>4137.42</v>
      </c>
      <c r="AD53" s="64">
        <f t="shared" si="25"/>
        <v>4137.42</v>
      </c>
      <c r="AE53" s="64">
        <f t="shared" si="25"/>
        <v>4137.42</v>
      </c>
      <c r="AF53" s="64">
        <f t="shared" si="25"/>
        <v>4137.42</v>
      </c>
      <c r="AG53" s="116">
        <v>4751.39412</v>
      </c>
      <c r="AH53" s="116">
        <f t="shared" si="3"/>
        <v>237.569706</v>
      </c>
      <c r="AI53" s="116">
        <f t="shared" si="13"/>
        <v>1187.84853</v>
      </c>
      <c r="AJ53" s="116">
        <f t="shared" si="14"/>
        <v>1900.557648</v>
      </c>
      <c r="AK53" s="116">
        <f t="shared" si="15"/>
        <v>1425.418236</v>
      </c>
      <c r="AL53" s="116">
        <v>4751.39412</v>
      </c>
      <c r="AM53" s="116">
        <f t="shared" si="7"/>
        <v>237.569706</v>
      </c>
      <c r="AN53" s="116">
        <f t="shared" si="8"/>
        <v>1187.84853</v>
      </c>
      <c r="AO53" s="116">
        <f t="shared" si="9"/>
        <v>1900.557648</v>
      </c>
      <c r="AP53" s="116">
        <f t="shared" si="10"/>
        <v>1425.418236</v>
      </c>
      <c r="AQ53" s="111">
        <f>AL53</f>
        <v>4751.39412</v>
      </c>
      <c r="AR53" s="111">
        <f>AQ53</f>
        <v>4751.39412</v>
      </c>
      <c r="AS53" s="111"/>
      <c r="AT53" s="111"/>
      <c r="AU53" s="111"/>
      <c r="AV53" s="63"/>
      <c r="AW53" s="44"/>
      <c r="AX53" s="39"/>
      <c r="AY53" s="40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30" customHeight="1" outlineLevel="2">
      <c r="A54" s="95" t="s">
        <v>54</v>
      </c>
      <c r="B54" s="42"/>
      <c r="C54" s="77" t="s">
        <v>116</v>
      </c>
      <c r="D54" s="43">
        <v>2013</v>
      </c>
      <c r="E54" s="43">
        <v>2014</v>
      </c>
      <c r="F54" s="49"/>
      <c r="G54" s="49"/>
      <c r="H54" s="49"/>
      <c r="I54" s="49"/>
      <c r="J54" s="49"/>
      <c r="K54" s="50"/>
      <c r="L54" s="49"/>
      <c r="M54" s="50"/>
      <c r="N54" s="51"/>
      <c r="O54" s="50"/>
      <c r="P54" s="49"/>
      <c r="Q54" s="116">
        <v>15460</v>
      </c>
      <c r="R54" s="64">
        <f aca="true" t="shared" si="26" ref="R54:AF54">1951.38-50</f>
        <v>1901.38</v>
      </c>
      <c r="S54" s="64">
        <f t="shared" si="26"/>
        <v>1901.38</v>
      </c>
      <c r="T54" s="64">
        <f t="shared" si="26"/>
        <v>1901.38</v>
      </c>
      <c r="U54" s="64">
        <f t="shared" si="26"/>
        <v>1901.38</v>
      </c>
      <c r="V54" s="64">
        <f t="shared" si="26"/>
        <v>1901.38</v>
      </c>
      <c r="W54" s="64">
        <f t="shared" si="26"/>
        <v>1901.38</v>
      </c>
      <c r="X54" s="64">
        <f t="shared" si="26"/>
        <v>1901.38</v>
      </c>
      <c r="Y54" s="64">
        <f t="shared" si="26"/>
        <v>1901.38</v>
      </c>
      <c r="Z54" s="64">
        <f t="shared" si="26"/>
        <v>1901.38</v>
      </c>
      <c r="AA54" s="64">
        <f t="shared" si="26"/>
        <v>1901.38</v>
      </c>
      <c r="AB54" s="64">
        <f t="shared" si="26"/>
        <v>1901.38</v>
      </c>
      <c r="AC54" s="64">
        <f t="shared" si="26"/>
        <v>1901.38</v>
      </c>
      <c r="AD54" s="64">
        <f t="shared" si="26"/>
        <v>1901.38</v>
      </c>
      <c r="AE54" s="64">
        <f t="shared" si="26"/>
        <v>1901.38</v>
      </c>
      <c r="AF54" s="64">
        <f t="shared" si="26"/>
        <v>1901.38</v>
      </c>
      <c r="AG54" s="116">
        <v>15460</v>
      </c>
      <c r="AH54" s="116">
        <f t="shared" si="3"/>
        <v>773</v>
      </c>
      <c r="AI54" s="116">
        <f t="shared" si="13"/>
        <v>3865</v>
      </c>
      <c r="AJ54" s="116">
        <f t="shared" si="14"/>
        <v>6184</v>
      </c>
      <c r="AK54" s="116">
        <f t="shared" si="15"/>
        <v>4638</v>
      </c>
      <c r="AL54" s="116">
        <v>15460</v>
      </c>
      <c r="AM54" s="116">
        <f t="shared" si="7"/>
        <v>773</v>
      </c>
      <c r="AN54" s="116">
        <f t="shared" si="8"/>
        <v>3865</v>
      </c>
      <c r="AO54" s="116">
        <f t="shared" si="9"/>
        <v>6184</v>
      </c>
      <c r="AP54" s="116">
        <f t="shared" si="10"/>
        <v>4638</v>
      </c>
      <c r="AQ54" s="111">
        <f>AL54</f>
        <v>15460</v>
      </c>
      <c r="AR54" s="111"/>
      <c r="AS54" s="111">
        <f>AQ54</f>
        <v>15460</v>
      </c>
      <c r="AT54" s="111"/>
      <c r="AU54" s="111"/>
      <c r="AV54" s="63"/>
      <c r="AW54" s="44"/>
      <c r="AX54" s="39"/>
      <c r="AY54" s="40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30" customHeight="1" outlineLevel="2">
      <c r="A55" s="95"/>
      <c r="B55" s="42"/>
      <c r="C55" s="134" t="s">
        <v>173</v>
      </c>
      <c r="D55" s="43"/>
      <c r="E55" s="43"/>
      <c r="F55" s="49"/>
      <c r="G55" s="49"/>
      <c r="H55" s="49"/>
      <c r="I55" s="49"/>
      <c r="J55" s="49"/>
      <c r="K55" s="50"/>
      <c r="L55" s="49"/>
      <c r="M55" s="50"/>
      <c r="N55" s="51"/>
      <c r="O55" s="50"/>
      <c r="P55" s="49"/>
      <c r="Q55" s="116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1"/>
      <c r="AR55" s="111"/>
      <c r="AS55" s="111"/>
      <c r="AT55" s="111"/>
      <c r="AU55" s="111"/>
      <c r="AV55" s="63"/>
      <c r="AW55" s="44"/>
      <c r="AX55" s="39"/>
      <c r="AY55" s="40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30" customHeight="1" outlineLevel="2">
      <c r="A56" s="95" t="s">
        <v>55</v>
      </c>
      <c r="B56" s="42"/>
      <c r="C56" s="77" t="s">
        <v>227</v>
      </c>
      <c r="D56" s="43">
        <v>2014</v>
      </c>
      <c r="E56" s="43">
        <v>2014</v>
      </c>
      <c r="F56" s="49"/>
      <c r="G56" s="49"/>
      <c r="H56" s="49"/>
      <c r="I56" s="49"/>
      <c r="J56" s="49"/>
      <c r="K56" s="50"/>
      <c r="L56" s="49"/>
      <c r="M56" s="50"/>
      <c r="N56" s="51"/>
      <c r="O56" s="50"/>
      <c r="P56" s="49"/>
      <c r="Q56" s="116">
        <v>900</v>
      </c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116">
        <v>900</v>
      </c>
      <c r="AH56" s="116">
        <f t="shared" si="3"/>
        <v>45</v>
      </c>
      <c r="AI56" s="116">
        <f t="shared" si="13"/>
        <v>225</v>
      </c>
      <c r="AJ56" s="116">
        <f t="shared" si="14"/>
        <v>360</v>
      </c>
      <c r="AK56" s="116">
        <f t="shared" si="15"/>
        <v>270</v>
      </c>
      <c r="AL56" s="116">
        <v>900</v>
      </c>
      <c r="AM56" s="116">
        <f t="shared" si="7"/>
        <v>45</v>
      </c>
      <c r="AN56" s="116">
        <f t="shared" si="8"/>
        <v>225</v>
      </c>
      <c r="AO56" s="116">
        <f t="shared" si="9"/>
        <v>360</v>
      </c>
      <c r="AP56" s="116">
        <f t="shared" si="10"/>
        <v>270</v>
      </c>
      <c r="AQ56" s="111">
        <f>AL56</f>
        <v>900</v>
      </c>
      <c r="AR56" s="111"/>
      <c r="AS56" s="111"/>
      <c r="AT56" s="111">
        <f>AQ56</f>
        <v>900</v>
      </c>
      <c r="AU56" s="111"/>
      <c r="AV56" s="63"/>
      <c r="AW56" s="44"/>
      <c r="AX56" s="39"/>
      <c r="AY56" s="40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30" customHeight="1" outlineLevel="2">
      <c r="A57" s="95" t="s">
        <v>56</v>
      </c>
      <c r="B57" s="42"/>
      <c r="C57" s="77" t="s">
        <v>199</v>
      </c>
      <c r="D57" s="43">
        <v>2014</v>
      </c>
      <c r="E57" s="43">
        <v>2014</v>
      </c>
      <c r="F57" s="49"/>
      <c r="G57" s="49"/>
      <c r="H57" s="49"/>
      <c r="I57" s="49"/>
      <c r="J57" s="49"/>
      <c r="K57" s="50"/>
      <c r="L57" s="49"/>
      <c r="M57" s="50"/>
      <c r="N57" s="51"/>
      <c r="O57" s="50"/>
      <c r="P57" s="49"/>
      <c r="Q57" s="116">
        <v>650</v>
      </c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16">
        <v>650</v>
      </c>
      <c r="AH57" s="116">
        <f t="shared" si="3"/>
        <v>32.5</v>
      </c>
      <c r="AI57" s="116">
        <f t="shared" si="13"/>
        <v>162.5</v>
      </c>
      <c r="AJ57" s="116">
        <f t="shared" si="14"/>
        <v>260</v>
      </c>
      <c r="AK57" s="116">
        <f t="shared" si="15"/>
        <v>195</v>
      </c>
      <c r="AL57" s="116">
        <v>650</v>
      </c>
      <c r="AM57" s="116">
        <f t="shared" si="7"/>
        <v>32.5</v>
      </c>
      <c r="AN57" s="116">
        <f t="shared" si="8"/>
        <v>162.5</v>
      </c>
      <c r="AO57" s="116">
        <f t="shared" si="9"/>
        <v>260</v>
      </c>
      <c r="AP57" s="116">
        <f t="shared" si="10"/>
        <v>195</v>
      </c>
      <c r="AQ57" s="111">
        <f aca="true" t="shared" si="27" ref="AQ57:AQ63">AL57</f>
        <v>650</v>
      </c>
      <c r="AR57" s="111"/>
      <c r="AS57" s="111"/>
      <c r="AT57" s="111">
        <f>AQ57</f>
        <v>650</v>
      </c>
      <c r="AU57" s="111"/>
      <c r="AV57" s="63"/>
      <c r="AW57" s="44"/>
      <c r="AX57" s="39"/>
      <c r="AY57" s="40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30" customHeight="1" outlineLevel="2">
      <c r="A58" s="95" t="s">
        <v>57</v>
      </c>
      <c r="B58" s="42"/>
      <c r="C58" s="77" t="s">
        <v>200</v>
      </c>
      <c r="D58" s="43">
        <v>2014</v>
      </c>
      <c r="E58" s="43">
        <v>2014</v>
      </c>
      <c r="F58" s="49"/>
      <c r="G58" s="49"/>
      <c r="H58" s="49"/>
      <c r="I58" s="49"/>
      <c r="J58" s="49"/>
      <c r="K58" s="50"/>
      <c r="L58" s="49"/>
      <c r="M58" s="50"/>
      <c r="N58" s="51"/>
      <c r="O58" s="50"/>
      <c r="P58" s="49"/>
      <c r="Q58" s="116">
        <v>650</v>
      </c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16">
        <v>650</v>
      </c>
      <c r="AH58" s="116">
        <f t="shared" si="3"/>
        <v>32.5</v>
      </c>
      <c r="AI58" s="116">
        <f t="shared" si="13"/>
        <v>162.5</v>
      </c>
      <c r="AJ58" s="116">
        <f t="shared" si="14"/>
        <v>260</v>
      </c>
      <c r="AK58" s="116">
        <f t="shared" si="15"/>
        <v>195</v>
      </c>
      <c r="AL58" s="116">
        <v>650</v>
      </c>
      <c r="AM58" s="116">
        <f t="shared" si="7"/>
        <v>32.5</v>
      </c>
      <c r="AN58" s="116">
        <f t="shared" si="8"/>
        <v>162.5</v>
      </c>
      <c r="AO58" s="116">
        <f t="shared" si="9"/>
        <v>260</v>
      </c>
      <c r="AP58" s="116">
        <f t="shared" si="10"/>
        <v>195</v>
      </c>
      <c r="AQ58" s="111">
        <f t="shared" si="27"/>
        <v>650</v>
      </c>
      <c r="AR58" s="111"/>
      <c r="AS58" s="111"/>
      <c r="AT58" s="111">
        <f>AQ58</f>
        <v>650</v>
      </c>
      <c r="AU58" s="111"/>
      <c r="AV58" s="63"/>
      <c r="AW58" s="44"/>
      <c r="AX58" s="39"/>
      <c r="AY58" s="40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30" customHeight="1" outlineLevel="2">
      <c r="A59" s="95" t="s">
        <v>58</v>
      </c>
      <c r="B59" s="42"/>
      <c r="C59" s="77" t="s">
        <v>201</v>
      </c>
      <c r="D59" s="43">
        <v>2014</v>
      </c>
      <c r="E59" s="43">
        <v>2014</v>
      </c>
      <c r="F59" s="49"/>
      <c r="G59" s="49"/>
      <c r="H59" s="49"/>
      <c r="I59" s="49"/>
      <c r="J59" s="49"/>
      <c r="K59" s="50"/>
      <c r="L59" s="49"/>
      <c r="M59" s="50"/>
      <c r="N59" s="51"/>
      <c r="O59" s="50"/>
      <c r="P59" s="49"/>
      <c r="Q59" s="116">
        <v>650</v>
      </c>
      <c r="R59" s="116">
        <v>610.22</v>
      </c>
      <c r="S59" s="116">
        <v>610.22</v>
      </c>
      <c r="T59" s="116">
        <v>610.22</v>
      </c>
      <c r="U59" s="116">
        <v>610.22</v>
      </c>
      <c r="V59" s="116">
        <v>610.22</v>
      </c>
      <c r="W59" s="116">
        <v>610.22</v>
      </c>
      <c r="X59" s="116">
        <v>610.22</v>
      </c>
      <c r="Y59" s="116">
        <v>610.22</v>
      </c>
      <c r="Z59" s="116">
        <v>610.22</v>
      </c>
      <c r="AA59" s="116">
        <v>610.22</v>
      </c>
      <c r="AB59" s="116">
        <v>610.22</v>
      </c>
      <c r="AC59" s="116">
        <v>610.22</v>
      </c>
      <c r="AD59" s="116">
        <v>610.22</v>
      </c>
      <c r="AE59" s="116">
        <v>610.22</v>
      </c>
      <c r="AF59" s="116">
        <v>610.22</v>
      </c>
      <c r="AG59" s="116">
        <v>650</v>
      </c>
      <c r="AH59" s="116">
        <f t="shared" si="3"/>
        <v>32.5</v>
      </c>
      <c r="AI59" s="116">
        <f t="shared" si="13"/>
        <v>162.5</v>
      </c>
      <c r="AJ59" s="116">
        <f t="shared" si="14"/>
        <v>260</v>
      </c>
      <c r="AK59" s="116">
        <f t="shared" si="15"/>
        <v>195</v>
      </c>
      <c r="AL59" s="116">
        <v>650</v>
      </c>
      <c r="AM59" s="116">
        <f t="shared" si="7"/>
        <v>32.5</v>
      </c>
      <c r="AN59" s="116">
        <f t="shared" si="8"/>
        <v>162.5</v>
      </c>
      <c r="AO59" s="116">
        <f t="shared" si="9"/>
        <v>260</v>
      </c>
      <c r="AP59" s="116">
        <f t="shared" si="10"/>
        <v>195</v>
      </c>
      <c r="AQ59" s="111">
        <f t="shared" si="27"/>
        <v>650</v>
      </c>
      <c r="AR59" s="111">
        <f>AQ59</f>
        <v>650</v>
      </c>
      <c r="AS59" s="111"/>
      <c r="AT59" s="111"/>
      <c r="AU59" s="111"/>
      <c r="AV59" s="63"/>
      <c r="AW59" s="44"/>
      <c r="AX59" s="39"/>
      <c r="AY59" s="40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30" customHeight="1" outlineLevel="2">
      <c r="A60" s="95" t="s">
        <v>165</v>
      </c>
      <c r="B60" s="42"/>
      <c r="C60" s="77" t="s">
        <v>202</v>
      </c>
      <c r="D60" s="43">
        <v>2014</v>
      </c>
      <c r="E60" s="43">
        <v>2014</v>
      </c>
      <c r="F60" s="49"/>
      <c r="G60" s="49"/>
      <c r="H60" s="49"/>
      <c r="I60" s="49"/>
      <c r="J60" s="49"/>
      <c r="K60" s="50"/>
      <c r="L60" s="49"/>
      <c r="M60" s="50"/>
      <c r="N60" s="51"/>
      <c r="O60" s="50"/>
      <c r="P60" s="49"/>
      <c r="Q60" s="116">
        <v>650</v>
      </c>
      <c r="R60" s="116">
        <v>610.22</v>
      </c>
      <c r="S60" s="116">
        <v>610.22</v>
      </c>
      <c r="T60" s="116">
        <v>610.22</v>
      </c>
      <c r="U60" s="116">
        <v>610.22</v>
      </c>
      <c r="V60" s="116">
        <v>610.22</v>
      </c>
      <c r="W60" s="116">
        <v>610.22</v>
      </c>
      <c r="X60" s="116">
        <v>610.22</v>
      </c>
      <c r="Y60" s="116">
        <v>610.22</v>
      </c>
      <c r="Z60" s="116">
        <v>610.22</v>
      </c>
      <c r="AA60" s="116">
        <v>610.22</v>
      </c>
      <c r="AB60" s="116">
        <v>610.22</v>
      </c>
      <c r="AC60" s="116">
        <v>610.22</v>
      </c>
      <c r="AD60" s="116">
        <v>610.22</v>
      </c>
      <c r="AE60" s="116">
        <v>610.22</v>
      </c>
      <c r="AF60" s="116">
        <v>610.22</v>
      </c>
      <c r="AG60" s="116">
        <v>650</v>
      </c>
      <c r="AH60" s="116">
        <f t="shared" si="3"/>
        <v>32.5</v>
      </c>
      <c r="AI60" s="116">
        <f t="shared" si="13"/>
        <v>162.5</v>
      </c>
      <c r="AJ60" s="116">
        <f t="shared" si="14"/>
        <v>260</v>
      </c>
      <c r="AK60" s="116">
        <f t="shared" si="15"/>
        <v>195</v>
      </c>
      <c r="AL60" s="116">
        <v>650</v>
      </c>
      <c r="AM60" s="116">
        <f t="shared" si="7"/>
        <v>32.5</v>
      </c>
      <c r="AN60" s="116">
        <f t="shared" si="8"/>
        <v>162.5</v>
      </c>
      <c r="AO60" s="116">
        <f t="shared" si="9"/>
        <v>260</v>
      </c>
      <c r="AP60" s="116">
        <f t="shared" si="10"/>
        <v>195</v>
      </c>
      <c r="AQ60" s="111">
        <f t="shared" si="27"/>
        <v>650</v>
      </c>
      <c r="AR60" s="111"/>
      <c r="AS60" s="111">
        <f>AQ60</f>
        <v>650</v>
      </c>
      <c r="AT60" s="111"/>
      <c r="AU60" s="111"/>
      <c r="AV60" s="63"/>
      <c r="AW60" s="44"/>
      <c r="AX60" s="39"/>
      <c r="AY60" s="40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30" customHeight="1" outlineLevel="2">
      <c r="A61" s="95" t="s">
        <v>166</v>
      </c>
      <c r="B61" s="42"/>
      <c r="C61" s="77" t="s">
        <v>203</v>
      </c>
      <c r="D61" s="43">
        <v>2014</v>
      </c>
      <c r="E61" s="43">
        <v>2014</v>
      </c>
      <c r="F61" s="49"/>
      <c r="G61" s="49"/>
      <c r="H61" s="49"/>
      <c r="I61" s="49"/>
      <c r="J61" s="49"/>
      <c r="K61" s="50"/>
      <c r="L61" s="49"/>
      <c r="M61" s="50"/>
      <c r="N61" s="51"/>
      <c r="O61" s="50"/>
      <c r="P61" s="49"/>
      <c r="Q61" s="116">
        <v>650</v>
      </c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>
        <v>650</v>
      </c>
      <c r="AH61" s="116">
        <f t="shared" si="3"/>
        <v>32.5</v>
      </c>
      <c r="AI61" s="116">
        <f t="shared" si="13"/>
        <v>162.5</v>
      </c>
      <c r="AJ61" s="116">
        <f t="shared" si="14"/>
        <v>260</v>
      </c>
      <c r="AK61" s="116">
        <f t="shared" si="15"/>
        <v>195</v>
      </c>
      <c r="AL61" s="116">
        <v>650</v>
      </c>
      <c r="AM61" s="116">
        <f t="shared" si="7"/>
        <v>32.5</v>
      </c>
      <c r="AN61" s="116">
        <f t="shared" si="8"/>
        <v>162.5</v>
      </c>
      <c r="AO61" s="116">
        <f t="shared" si="9"/>
        <v>260</v>
      </c>
      <c r="AP61" s="116">
        <f t="shared" si="10"/>
        <v>195</v>
      </c>
      <c r="AQ61" s="111">
        <f t="shared" si="27"/>
        <v>650</v>
      </c>
      <c r="AR61" s="111"/>
      <c r="AS61" s="111"/>
      <c r="AT61" s="111">
        <f>AQ61</f>
        <v>650</v>
      </c>
      <c r="AU61" s="111"/>
      <c r="AV61" s="63"/>
      <c r="AW61" s="44"/>
      <c r="AX61" s="39"/>
      <c r="AY61" s="40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30" customHeight="1" outlineLevel="2">
      <c r="A62" s="95" t="s">
        <v>208</v>
      </c>
      <c r="B62" s="42"/>
      <c r="C62" s="77" t="s">
        <v>204</v>
      </c>
      <c r="D62" s="43">
        <v>2014</v>
      </c>
      <c r="E62" s="43">
        <v>2014</v>
      </c>
      <c r="F62" s="49"/>
      <c r="G62" s="49"/>
      <c r="H62" s="49"/>
      <c r="I62" s="49"/>
      <c r="J62" s="49"/>
      <c r="K62" s="50"/>
      <c r="L62" s="49"/>
      <c r="M62" s="50"/>
      <c r="N62" s="51"/>
      <c r="O62" s="50"/>
      <c r="P62" s="49"/>
      <c r="Q62" s="116">
        <v>650</v>
      </c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>
        <v>650</v>
      </c>
      <c r="AH62" s="116">
        <f t="shared" si="3"/>
        <v>32.5</v>
      </c>
      <c r="AI62" s="116">
        <f t="shared" si="13"/>
        <v>162.5</v>
      </c>
      <c r="AJ62" s="116">
        <f t="shared" si="14"/>
        <v>260</v>
      </c>
      <c r="AK62" s="116">
        <f t="shared" si="15"/>
        <v>195</v>
      </c>
      <c r="AL62" s="116">
        <v>650</v>
      </c>
      <c r="AM62" s="116">
        <f t="shared" si="7"/>
        <v>32.5</v>
      </c>
      <c r="AN62" s="116">
        <f t="shared" si="8"/>
        <v>162.5</v>
      </c>
      <c r="AO62" s="116">
        <f t="shared" si="9"/>
        <v>260</v>
      </c>
      <c r="AP62" s="116">
        <f t="shared" si="10"/>
        <v>195</v>
      </c>
      <c r="AQ62" s="111">
        <f t="shared" si="27"/>
        <v>650</v>
      </c>
      <c r="AR62" s="111"/>
      <c r="AS62" s="111"/>
      <c r="AT62" s="111"/>
      <c r="AU62" s="111">
        <f>AQ62</f>
        <v>650</v>
      </c>
      <c r="AV62" s="63"/>
      <c r="AW62" s="44"/>
      <c r="AX62" s="39"/>
      <c r="AY62" s="40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30" customHeight="1" outlineLevel="2">
      <c r="A63" s="95" t="s">
        <v>209</v>
      </c>
      <c r="B63" s="42"/>
      <c r="C63" s="77" t="s">
        <v>205</v>
      </c>
      <c r="D63" s="43">
        <v>2014</v>
      </c>
      <c r="E63" s="43">
        <v>2014</v>
      </c>
      <c r="F63" s="49"/>
      <c r="G63" s="49"/>
      <c r="H63" s="49"/>
      <c r="I63" s="49"/>
      <c r="J63" s="49"/>
      <c r="K63" s="50"/>
      <c r="L63" s="49"/>
      <c r="M63" s="50"/>
      <c r="N63" s="51"/>
      <c r="O63" s="50"/>
      <c r="P63" s="49"/>
      <c r="Q63" s="116">
        <v>650</v>
      </c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>
        <v>650</v>
      </c>
      <c r="AH63" s="116">
        <f t="shared" si="3"/>
        <v>32.5</v>
      </c>
      <c r="AI63" s="116">
        <f t="shared" si="13"/>
        <v>162.5</v>
      </c>
      <c r="AJ63" s="116">
        <f t="shared" si="14"/>
        <v>260</v>
      </c>
      <c r="AK63" s="116">
        <f t="shared" si="15"/>
        <v>195</v>
      </c>
      <c r="AL63" s="116">
        <v>650</v>
      </c>
      <c r="AM63" s="116">
        <f t="shared" si="7"/>
        <v>32.5</v>
      </c>
      <c r="AN63" s="116">
        <f t="shared" si="8"/>
        <v>162.5</v>
      </c>
      <c r="AO63" s="116">
        <f t="shared" si="9"/>
        <v>260</v>
      </c>
      <c r="AP63" s="116">
        <f t="shared" si="10"/>
        <v>195</v>
      </c>
      <c r="AQ63" s="111">
        <f t="shared" si="27"/>
        <v>650</v>
      </c>
      <c r="AR63" s="111"/>
      <c r="AS63" s="111"/>
      <c r="AT63" s="111"/>
      <c r="AU63" s="111">
        <f>AQ63</f>
        <v>650</v>
      </c>
      <c r="AV63" s="63"/>
      <c r="AW63" s="44"/>
      <c r="AX63" s="39"/>
      <c r="AY63" s="40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31.5" outlineLevel="2">
      <c r="A64" s="95"/>
      <c r="B64" s="42"/>
      <c r="C64" s="78" t="s">
        <v>366</v>
      </c>
      <c r="D64" s="43"/>
      <c r="E64" s="43"/>
      <c r="F64" s="49"/>
      <c r="G64" s="49"/>
      <c r="H64" s="49"/>
      <c r="I64" s="49"/>
      <c r="J64" s="49"/>
      <c r="K64" s="50"/>
      <c r="L64" s="49"/>
      <c r="M64" s="50"/>
      <c r="N64" s="51"/>
      <c r="O64" s="50"/>
      <c r="P64" s="49"/>
      <c r="Q64" s="101">
        <f>SUM(Q65:Q83)</f>
        <v>158394.277</v>
      </c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>
        <f aca="true" t="shared" si="28" ref="AG64:AP64">SUM(AG65:AG83)</f>
        <v>158394.277</v>
      </c>
      <c r="AH64" s="101">
        <f t="shared" si="28"/>
        <v>10701.065850000003</v>
      </c>
      <c r="AI64" s="101">
        <f t="shared" si="28"/>
        <v>39598.56925</v>
      </c>
      <c r="AJ64" s="101">
        <f t="shared" si="28"/>
        <v>61271.696800000005</v>
      </c>
      <c r="AK64" s="101">
        <f t="shared" si="28"/>
        <v>46822.9451</v>
      </c>
      <c r="AL64" s="101">
        <f t="shared" si="28"/>
        <v>82369.95999999999</v>
      </c>
      <c r="AM64" s="101">
        <f t="shared" si="28"/>
        <v>6562.566</v>
      </c>
      <c r="AN64" s="101">
        <f t="shared" si="28"/>
        <v>20592.489999999998</v>
      </c>
      <c r="AO64" s="101">
        <f t="shared" si="28"/>
        <v>31114.932999999997</v>
      </c>
      <c r="AP64" s="101">
        <f t="shared" si="28"/>
        <v>24099.970999999998</v>
      </c>
      <c r="AQ64" s="101">
        <f>SUM(AQ65:AQ83)</f>
        <v>158182.277</v>
      </c>
      <c r="AR64" s="101">
        <f>SUM(AR65:AR83)</f>
        <v>23623.469</v>
      </c>
      <c r="AS64" s="101">
        <f>SUM(AS65:AS83)</f>
        <v>13075.16</v>
      </c>
      <c r="AT64" s="101">
        <f>SUM(AT65:AT83)</f>
        <v>53382.13799999999</v>
      </c>
      <c r="AU64" s="101">
        <f>SUM(AU65:AU83)</f>
        <v>68101.51000000001</v>
      </c>
      <c r="AV64" s="63"/>
      <c r="AW64" s="44"/>
      <c r="AX64" s="39"/>
      <c r="AY64" s="40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30" customHeight="1" outlineLevel="2">
      <c r="A65" s="95" t="s">
        <v>211</v>
      </c>
      <c r="B65" s="42"/>
      <c r="C65" s="77" t="s">
        <v>172</v>
      </c>
      <c r="D65" s="43">
        <v>2011</v>
      </c>
      <c r="E65" s="43">
        <v>2014</v>
      </c>
      <c r="F65" s="49"/>
      <c r="G65" s="49"/>
      <c r="H65" s="49"/>
      <c r="I65" s="49"/>
      <c r="J65" s="49"/>
      <c r="K65" s="50"/>
      <c r="L65" s="49"/>
      <c r="M65" s="50"/>
      <c r="N65" s="51"/>
      <c r="O65" s="50"/>
      <c r="P65" s="49"/>
      <c r="Q65" s="116">
        <v>23623.469</v>
      </c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9"/>
      <c r="AC65" s="108"/>
      <c r="AD65" s="110"/>
      <c r="AE65" s="110"/>
      <c r="AF65" s="110"/>
      <c r="AG65" s="116">
        <v>23623.469</v>
      </c>
      <c r="AH65" s="116">
        <f>AG65*5%</f>
        <v>1181.17345</v>
      </c>
      <c r="AI65" s="116">
        <f>AG65*25%</f>
        <v>5905.86725</v>
      </c>
      <c r="AJ65" s="116">
        <f>AG65*40%</f>
        <v>9449.3876</v>
      </c>
      <c r="AK65" s="116">
        <f>AG65*30%</f>
        <v>7087.0407000000005</v>
      </c>
      <c r="AL65" s="116">
        <v>1016.95</v>
      </c>
      <c r="AM65" s="116">
        <f>AL65*5%</f>
        <v>50.847500000000004</v>
      </c>
      <c r="AN65" s="116">
        <f>AL65*25%</f>
        <v>254.2375</v>
      </c>
      <c r="AO65" s="116">
        <f>AL65*40%</f>
        <v>406.78000000000003</v>
      </c>
      <c r="AP65" s="116">
        <f>AL65*30%</f>
        <v>305.085</v>
      </c>
      <c r="AQ65" s="111">
        <f>AG65</f>
        <v>23623.469</v>
      </c>
      <c r="AR65" s="111">
        <f>AQ65</f>
        <v>23623.469</v>
      </c>
      <c r="AS65" s="111"/>
      <c r="AT65" s="111"/>
      <c r="AU65" s="111"/>
      <c r="AV65" s="52"/>
      <c r="AW65" s="44"/>
      <c r="AX65" s="39"/>
      <c r="AY65" s="40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30" customHeight="1" outlineLevel="2">
      <c r="A66" s="95" t="s">
        <v>212</v>
      </c>
      <c r="B66" s="42"/>
      <c r="C66" s="77" t="s">
        <v>179</v>
      </c>
      <c r="D66" s="43">
        <v>2013</v>
      </c>
      <c r="E66" s="43">
        <v>2014</v>
      </c>
      <c r="F66" s="49"/>
      <c r="G66" s="49"/>
      <c r="H66" s="49"/>
      <c r="I66" s="49"/>
      <c r="J66" s="49"/>
      <c r="K66" s="50"/>
      <c r="L66" s="49"/>
      <c r="M66" s="50"/>
      <c r="N66" s="51"/>
      <c r="O66" s="50"/>
      <c r="P66" s="49"/>
      <c r="Q66" s="135">
        <v>6076.27</v>
      </c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>
        <v>6076.27</v>
      </c>
      <c r="AH66" s="135">
        <f>AG66*25%</f>
        <v>1519.0675</v>
      </c>
      <c r="AI66" s="135">
        <f>AG66*25%</f>
        <v>1519.0675</v>
      </c>
      <c r="AJ66" s="135">
        <f>AG66*25%</f>
        <v>1519.0675</v>
      </c>
      <c r="AK66" s="135">
        <f>AG66*25%</f>
        <v>1519.0675</v>
      </c>
      <c r="AL66" s="135">
        <v>6076.27</v>
      </c>
      <c r="AM66" s="135">
        <f>AL66*25%</f>
        <v>1519.0675</v>
      </c>
      <c r="AN66" s="135">
        <f>AL66*25%</f>
        <v>1519.0675</v>
      </c>
      <c r="AO66" s="135">
        <f>AL66*25%</f>
        <v>1519.0675</v>
      </c>
      <c r="AP66" s="135">
        <f>AL66*25%</f>
        <v>1519.0675</v>
      </c>
      <c r="AQ66" s="138">
        <f>Q66</f>
        <v>6076.27</v>
      </c>
      <c r="AR66" s="138"/>
      <c r="AS66" s="138">
        <f>AQ66</f>
        <v>6076.27</v>
      </c>
      <c r="AT66" s="138"/>
      <c r="AU66" s="138"/>
      <c r="AV66" s="63"/>
      <c r="AW66" s="44"/>
      <c r="AX66" s="39"/>
      <c r="AY66" s="40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30" customHeight="1" outlineLevel="2">
      <c r="A67" s="95"/>
      <c r="B67" s="42"/>
      <c r="C67" s="77" t="s">
        <v>182</v>
      </c>
      <c r="D67" s="43">
        <v>2013</v>
      </c>
      <c r="E67" s="43">
        <v>2014</v>
      </c>
      <c r="F67" s="49"/>
      <c r="G67" s="49"/>
      <c r="H67" s="49"/>
      <c r="I67" s="49"/>
      <c r="J67" s="49"/>
      <c r="K67" s="50"/>
      <c r="L67" s="49"/>
      <c r="M67" s="50"/>
      <c r="N67" s="51"/>
      <c r="O67" s="50"/>
      <c r="P67" s="49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5"/>
      <c r="AI67" s="135"/>
      <c r="AJ67" s="135"/>
      <c r="AK67" s="135"/>
      <c r="AL67" s="136"/>
      <c r="AM67" s="135"/>
      <c r="AN67" s="135"/>
      <c r="AO67" s="135"/>
      <c r="AP67" s="135"/>
      <c r="AQ67" s="138"/>
      <c r="AR67" s="138"/>
      <c r="AS67" s="138"/>
      <c r="AT67" s="138"/>
      <c r="AU67" s="138"/>
      <c r="AV67" s="63"/>
      <c r="AW67" s="44"/>
      <c r="AX67" s="39"/>
      <c r="AY67" s="40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30" customHeight="1" outlineLevel="2">
      <c r="A68" s="95" t="s">
        <v>213</v>
      </c>
      <c r="B68" s="42"/>
      <c r="C68" s="77" t="s">
        <v>234</v>
      </c>
      <c r="D68" s="43">
        <v>2013</v>
      </c>
      <c r="E68" s="43">
        <v>2014</v>
      </c>
      <c r="F68" s="49"/>
      <c r="G68" s="49"/>
      <c r="H68" s="49"/>
      <c r="I68" s="49"/>
      <c r="J68" s="49"/>
      <c r="K68" s="50"/>
      <c r="L68" s="49"/>
      <c r="M68" s="50"/>
      <c r="N68" s="51"/>
      <c r="O68" s="50"/>
      <c r="P68" s="49"/>
      <c r="Q68" s="135">
        <v>7830.49</v>
      </c>
      <c r="R68" s="135">
        <v>5967.43</v>
      </c>
      <c r="S68" s="135">
        <v>5968.43</v>
      </c>
      <c r="T68" s="135">
        <v>5969.43</v>
      </c>
      <c r="U68" s="135">
        <v>5970.43</v>
      </c>
      <c r="V68" s="135">
        <v>5971.43</v>
      </c>
      <c r="W68" s="135">
        <v>5972.43</v>
      </c>
      <c r="X68" s="135">
        <v>5973.43</v>
      </c>
      <c r="Y68" s="135">
        <v>5974.43</v>
      </c>
      <c r="Z68" s="135">
        <v>5975.43</v>
      </c>
      <c r="AA68" s="135">
        <v>5976.43</v>
      </c>
      <c r="AB68" s="135">
        <v>5977.43</v>
      </c>
      <c r="AC68" s="135">
        <v>5978.43</v>
      </c>
      <c r="AD68" s="135">
        <v>5979.43</v>
      </c>
      <c r="AE68" s="135">
        <v>5980.43</v>
      </c>
      <c r="AF68" s="135">
        <v>5981.43</v>
      </c>
      <c r="AG68" s="135">
        <v>7830.49</v>
      </c>
      <c r="AH68" s="135">
        <f>AG68*25%</f>
        <v>1957.6225</v>
      </c>
      <c r="AI68" s="135">
        <f>AG68*25%</f>
        <v>1957.6225</v>
      </c>
      <c r="AJ68" s="135">
        <f>AG68*25%</f>
        <v>1957.6225</v>
      </c>
      <c r="AK68" s="135">
        <f>AG68*25%</f>
        <v>1957.6225</v>
      </c>
      <c r="AL68" s="135">
        <v>6144.07</v>
      </c>
      <c r="AM68" s="135">
        <f>AL68*25%</f>
        <v>1536.0175</v>
      </c>
      <c r="AN68" s="135">
        <f>AL68*25%</f>
        <v>1536.0175</v>
      </c>
      <c r="AO68" s="135">
        <f>AL68*25%</f>
        <v>1536.0175</v>
      </c>
      <c r="AP68" s="135">
        <f>AL68*25%</f>
        <v>1536.0175</v>
      </c>
      <c r="AQ68" s="138">
        <f>Q68</f>
        <v>7830.49</v>
      </c>
      <c r="AR68" s="138"/>
      <c r="AS68" s="138"/>
      <c r="AT68" s="138">
        <f>AQ68</f>
        <v>7830.49</v>
      </c>
      <c r="AU68" s="138"/>
      <c r="AV68" s="63"/>
      <c r="AW68" s="44"/>
      <c r="AX68" s="39"/>
      <c r="AY68" s="40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30" customHeight="1" outlineLevel="2">
      <c r="A69" s="95"/>
      <c r="B69" s="42"/>
      <c r="C69" s="77" t="s">
        <v>181</v>
      </c>
      <c r="D69" s="43">
        <v>2013</v>
      </c>
      <c r="E69" s="43">
        <v>2015</v>
      </c>
      <c r="F69" s="49"/>
      <c r="G69" s="49"/>
      <c r="H69" s="49"/>
      <c r="I69" s="49"/>
      <c r="J69" s="49"/>
      <c r="K69" s="50"/>
      <c r="L69" s="49"/>
      <c r="M69" s="50"/>
      <c r="N69" s="51"/>
      <c r="O69" s="50"/>
      <c r="P69" s="49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5"/>
      <c r="AI69" s="135"/>
      <c r="AJ69" s="135"/>
      <c r="AK69" s="135"/>
      <c r="AL69" s="136"/>
      <c r="AM69" s="135"/>
      <c r="AN69" s="135"/>
      <c r="AO69" s="135"/>
      <c r="AP69" s="135"/>
      <c r="AQ69" s="138"/>
      <c r="AR69" s="138"/>
      <c r="AS69" s="138"/>
      <c r="AT69" s="138"/>
      <c r="AU69" s="138"/>
      <c r="AV69" s="63"/>
      <c r="AW69" s="44"/>
      <c r="AX69" s="39"/>
      <c r="AY69" s="40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30" customHeight="1" outlineLevel="2">
      <c r="A70" s="95" t="s">
        <v>214</v>
      </c>
      <c r="B70" s="42"/>
      <c r="C70" s="77" t="s">
        <v>180</v>
      </c>
      <c r="D70" s="43">
        <v>2013</v>
      </c>
      <c r="E70" s="43">
        <v>2014</v>
      </c>
      <c r="F70" s="49"/>
      <c r="G70" s="49"/>
      <c r="H70" s="49"/>
      <c r="I70" s="49"/>
      <c r="J70" s="49"/>
      <c r="K70" s="50"/>
      <c r="L70" s="49"/>
      <c r="M70" s="50"/>
      <c r="N70" s="51"/>
      <c r="O70" s="50"/>
      <c r="P70" s="49"/>
      <c r="Q70" s="116">
        <v>6780</v>
      </c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6">
        <v>6780</v>
      </c>
      <c r="AH70" s="116">
        <f>AG70*5%</f>
        <v>339</v>
      </c>
      <c r="AI70" s="116">
        <f>AG70*25%</f>
        <v>1695</v>
      </c>
      <c r="AJ70" s="116">
        <f>AG70*40%</f>
        <v>2712</v>
      </c>
      <c r="AK70" s="116">
        <f>AG70*30%</f>
        <v>2034</v>
      </c>
      <c r="AL70" s="116">
        <v>6780</v>
      </c>
      <c r="AM70" s="116">
        <f>AL70*5%</f>
        <v>339</v>
      </c>
      <c r="AN70" s="116">
        <f>AL70*25%</f>
        <v>1695</v>
      </c>
      <c r="AO70" s="116">
        <f>AL70*40%</f>
        <v>2712</v>
      </c>
      <c r="AP70" s="116">
        <f>AL70*30%</f>
        <v>2034</v>
      </c>
      <c r="AQ70" s="111">
        <f>Q70</f>
        <v>6780</v>
      </c>
      <c r="AR70" s="111"/>
      <c r="AS70" s="111"/>
      <c r="AT70" s="111">
        <f>AQ70</f>
        <v>6780</v>
      </c>
      <c r="AU70" s="111"/>
      <c r="AV70" s="63"/>
      <c r="AW70" s="44"/>
      <c r="AX70" s="39"/>
      <c r="AY70" s="40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30" customHeight="1" outlineLevel="2">
      <c r="A71" s="95" t="s">
        <v>215</v>
      </c>
      <c r="B71" s="42"/>
      <c r="C71" s="77" t="s">
        <v>237</v>
      </c>
      <c r="D71" s="43">
        <v>2013</v>
      </c>
      <c r="E71" s="43">
        <v>2014</v>
      </c>
      <c r="F71" s="49"/>
      <c r="G71" s="49"/>
      <c r="H71" s="49"/>
      <c r="I71" s="49"/>
      <c r="J71" s="49"/>
      <c r="K71" s="50"/>
      <c r="L71" s="49"/>
      <c r="M71" s="50"/>
      <c r="N71" s="51"/>
      <c r="O71" s="50"/>
      <c r="P71" s="49"/>
      <c r="Q71" s="116">
        <v>4381.73</v>
      </c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6">
        <v>4381.73</v>
      </c>
      <c r="AH71" s="116">
        <f aca="true" t="shared" si="29" ref="AH71:AH83">AG71*5%</f>
        <v>219.0865</v>
      </c>
      <c r="AI71" s="116">
        <f aca="true" t="shared" si="30" ref="AI71:AI83">AG71*25%</f>
        <v>1095.4325</v>
      </c>
      <c r="AJ71" s="116">
        <f aca="true" t="shared" si="31" ref="AJ71:AJ83">AG71*40%</f>
        <v>1752.692</v>
      </c>
      <c r="AK71" s="116">
        <f aca="true" t="shared" si="32" ref="AK71:AK83">AG71*30%</f>
        <v>1314.5189999999998</v>
      </c>
      <c r="AL71" s="116">
        <v>4067.79</v>
      </c>
      <c r="AM71" s="116">
        <f aca="true" t="shared" si="33" ref="AM71:AM83">AL71*5%</f>
        <v>203.3895</v>
      </c>
      <c r="AN71" s="116">
        <f aca="true" t="shared" si="34" ref="AN71:AN83">AL71*25%</f>
        <v>1016.9475</v>
      </c>
      <c r="AO71" s="116">
        <f aca="true" t="shared" si="35" ref="AO71:AO83">AL71*40%</f>
        <v>1627.116</v>
      </c>
      <c r="AP71" s="116">
        <f aca="true" t="shared" si="36" ref="AP71:AP83">AL71*30%</f>
        <v>1220.337</v>
      </c>
      <c r="AQ71" s="111">
        <f aca="true" t="shared" si="37" ref="AQ71:AQ82">Q71</f>
        <v>4381.73</v>
      </c>
      <c r="AR71" s="117"/>
      <c r="AS71" s="111"/>
      <c r="AT71" s="111">
        <f>AQ71</f>
        <v>4381.73</v>
      </c>
      <c r="AU71" s="111"/>
      <c r="AV71" s="63"/>
      <c r="AW71" s="44"/>
      <c r="AX71" s="39"/>
      <c r="AY71" s="40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30" customHeight="1" outlineLevel="2">
      <c r="A72" s="95" t="s">
        <v>216</v>
      </c>
      <c r="B72" s="42"/>
      <c r="C72" s="77" t="s">
        <v>183</v>
      </c>
      <c r="D72" s="43">
        <v>2014</v>
      </c>
      <c r="E72" s="43">
        <v>2014</v>
      </c>
      <c r="F72" s="49"/>
      <c r="G72" s="49"/>
      <c r="H72" s="49"/>
      <c r="I72" s="49"/>
      <c r="J72" s="49"/>
      <c r="K72" s="50"/>
      <c r="L72" s="49"/>
      <c r="M72" s="50"/>
      <c r="N72" s="51"/>
      <c r="O72" s="50"/>
      <c r="P72" s="49"/>
      <c r="Q72" s="116">
        <v>1695</v>
      </c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16">
        <v>1695</v>
      </c>
      <c r="AH72" s="116">
        <f t="shared" si="29"/>
        <v>84.75</v>
      </c>
      <c r="AI72" s="116">
        <f t="shared" si="30"/>
        <v>423.75</v>
      </c>
      <c r="AJ72" s="116">
        <f t="shared" si="31"/>
        <v>678</v>
      </c>
      <c r="AK72" s="116">
        <f t="shared" si="32"/>
        <v>508.5</v>
      </c>
      <c r="AL72" s="116">
        <v>1695</v>
      </c>
      <c r="AM72" s="116">
        <f t="shared" si="33"/>
        <v>84.75</v>
      </c>
      <c r="AN72" s="116">
        <f t="shared" si="34"/>
        <v>423.75</v>
      </c>
      <c r="AO72" s="116">
        <f t="shared" si="35"/>
        <v>678</v>
      </c>
      <c r="AP72" s="116">
        <f t="shared" si="36"/>
        <v>508.5</v>
      </c>
      <c r="AQ72" s="111">
        <f t="shared" si="37"/>
        <v>1695</v>
      </c>
      <c r="AR72" s="111"/>
      <c r="AS72" s="111">
        <f>AQ72</f>
        <v>1695</v>
      </c>
      <c r="AT72" s="111"/>
      <c r="AU72" s="111"/>
      <c r="AV72" s="63"/>
      <c r="AW72" s="44"/>
      <c r="AX72" s="39"/>
      <c r="AY72" s="40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30" customHeight="1" outlineLevel="2">
      <c r="A73" s="95" t="s">
        <v>262</v>
      </c>
      <c r="B73" s="42"/>
      <c r="C73" s="77" t="s">
        <v>176</v>
      </c>
      <c r="D73" s="43">
        <v>2011</v>
      </c>
      <c r="E73" s="43">
        <v>2014</v>
      </c>
      <c r="F73" s="49"/>
      <c r="G73" s="49"/>
      <c r="H73" s="49"/>
      <c r="I73" s="49"/>
      <c r="J73" s="49"/>
      <c r="K73" s="50"/>
      <c r="L73" s="49"/>
      <c r="M73" s="50"/>
      <c r="N73" s="51"/>
      <c r="O73" s="50"/>
      <c r="P73" s="49"/>
      <c r="Q73" s="116">
        <v>5084.74</v>
      </c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6">
        <v>5084.74</v>
      </c>
      <c r="AH73" s="116">
        <f t="shared" si="29"/>
        <v>254.237</v>
      </c>
      <c r="AI73" s="116">
        <f t="shared" si="30"/>
        <v>1271.185</v>
      </c>
      <c r="AJ73" s="116">
        <f t="shared" si="31"/>
        <v>2033.896</v>
      </c>
      <c r="AK73" s="116">
        <f t="shared" si="32"/>
        <v>1525.4219999999998</v>
      </c>
      <c r="AL73" s="116">
        <v>4661.02</v>
      </c>
      <c r="AM73" s="116">
        <f t="shared" si="33"/>
        <v>233.05100000000004</v>
      </c>
      <c r="AN73" s="116">
        <f t="shared" si="34"/>
        <v>1165.255</v>
      </c>
      <c r="AO73" s="116">
        <f t="shared" si="35"/>
        <v>1864.4080000000004</v>
      </c>
      <c r="AP73" s="116">
        <f t="shared" si="36"/>
        <v>1398.306</v>
      </c>
      <c r="AQ73" s="111">
        <f t="shared" si="37"/>
        <v>5084.74</v>
      </c>
      <c r="AR73" s="111"/>
      <c r="AS73" s="111"/>
      <c r="AT73" s="111">
        <f>AQ73</f>
        <v>5084.74</v>
      </c>
      <c r="AU73" s="111"/>
      <c r="AV73" s="63"/>
      <c r="AW73" s="44"/>
      <c r="AX73" s="39"/>
      <c r="AY73" s="40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ht="30" customHeight="1" outlineLevel="2">
      <c r="A74" s="95" t="s">
        <v>263</v>
      </c>
      <c r="B74" s="42"/>
      <c r="C74" s="77" t="s">
        <v>353</v>
      </c>
      <c r="D74" s="43">
        <v>2011</v>
      </c>
      <c r="E74" s="43">
        <v>2014</v>
      </c>
      <c r="F74" s="49"/>
      <c r="G74" s="49"/>
      <c r="H74" s="49"/>
      <c r="I74" s="49"/>
      <c r="J74" s="49"/>
      <c r="K74" s="50"/>
      <c r="L74" s="49"/>
      <c r="M74" s="50"/>
      <c r="N74" s="51"/>
      <c r="O74" s="50"/>
      <c r="P74" s="49"/>
      <c r="Q74" s="116">
        <v>28271</v>
      </c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6">
        <v>28271</v>
      </c>
      <c r="AH74" s="116">
        <f t="shared" si="29"/>
        <v>1413.5500000000002</v>
      </c>
      <c r="AI74" s="116">
        <f t="shared" si="30"/>
        <v>7067.75</v>
      </c>
      <c r="AJ74" s="116">
        <f t="shared" si="31"/>
        <v>11308.400000000001</v>
      </c>
      <c r="AK74" s="116">
        <f t="shared" si="32"/>
        <v>8481.3</v>
      </c>
      <c r="AL74" s="116">
        <v>1271</v>
      </c>
      <c r="AM74" s="116">
        <f t="shared" si="33"/>
        <v>63.550000000000004</v>
      </c>
      <c r="AN74" s="116">
        <f t="shared" si="34"/>
        <v>317.75</v>
      </c>
      <c r="AO74" s="116">
        <f t="shared" si="35"/>
        <v>508.40000000000003</v>
      </c>
      <c r="AP74" s="116">
        <f t="shared" si="36"/>
        <v>381.3</v>
      </c>
      <c r="AQ74" s="111">
        <f t="shared" si="37"/>
        <v>28271</v>
      </c>
      <c r="AR74" s="111"/>
      <c r="AS74" s="111"/>
      <c r="AT74" s="111"/>
      <c r="AU74" s="111">
        <f>AQ74</f>
        <v>28271</v>
      </c>
      <c r="AV74" s="63"/>
      <c r="AW74" s="44"/>
      <c r="AX74" s="39"/>
      <c r="AY74" s="40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30" customHeight="1" outlineLevel="2">
      <c r="A75" s="95" t="s">
        <v>217</v>
      </c>
      <c r="B75" s="42"/>
      <c r="C75" s="77" t="s">
        <v>235</v>
      </c>
      <c r="D75" s="43">
        <v>2014</v>
      </c>
      <c r="E75" s="43">
        <v>2014</v>
      </c>
      <c r="F75" s="49"/>
      <c r="G75" s="49"/>
      <c r="H75" s="49"/>
      <c r="I75" s="49"/>
      <c r="J75" s="49"/>
      <c r="K75" s="50"/>
      <c r="L75" s="49"/>
      <c r="M75" s="50"/>
      <c r="N75" s="51"/>
      <c r="O75" s="50"/>
      <c r="P75" s="49"/>
      <c r="Q75" s="116">
        <v>212</v>
      </c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>
        <v>212</v>
      </c>
      <c r="AH75" s="116">
        <f t="shared" si="29"/>
        <v>10.600000000000001</v>
      </c>
      <c r="AI75" s="116">
        <f t="shared" si="30"/>
        <v>53</v>
      </c>
      <c r="AJ75" s="116">
        <f t="shared" si="31"/>
        <v>84.80000000000001</v>
      </c>
      <c r="AK75" s="116">
        <f t="shared" si="32"/>
        <v>63.599999999999994</v>
      </c>
      <c r="AL75" s="116">
        <v>212</v>
      </c>
      <c r="AM75" s="116">
        <f t="shared" si="33"/>
        <v>10.600000000000001</v>
      </c>
      <c r="AN75" s="116">
        <f t="shared" si="34"/>
        <v>53</v>
      </c>
      <c r="AO75" s="116">
        <f t="shared" si="35"/>
        <v>84.80000000000001</v>
      </c>
      <c r="AP75" s="116">
        <f t="shared" si="36"/>
        <v>63.599999999999994</v>
      </c>
      <c r="AQ75" s="111"/>
      <c r="AR75" s="111"/>
      <c r="AS75" s="111"/>
      <c r="AT75" s="111"/>
      <c r="AU75" s="111"/>
      <c r="AV75" s="63"/>
      <c r="AW75" s="44"/>
      <c r="AX75" s="39"/>
      <c r="AY75" s="40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30" customHeight="1" outlineLevel="2">
      <c r="A76" s="95" t="s">
        <v>218</v>
      </c>
      <c r="B76" s="42"/>
      <c r="C76" s="77" t="s">
        <v>184</v>
      </c>
      <c r="D76" s="43">
        <v>2013</v>
      </c>
      <c r="E76" s="43">
        <v>2014</v>
      </c>
      <c r="F76" s="49"/>
      <c r="G76" s="49"/>
      <c r="H76" s="49"/>
      <c r="I76" s="49"/>
      <c r="J76" s="49"/>
      <c r="K76" s="50"/>
      <c r="L76" s="49"/>
      <c r="M76" s="50"/>
      <c r="N76" s="51"/>
      <c r="O76" s="50"/>
      <c r="P76" s="49"/>
      <c r="Q76" s="116">
        <v>4490</v>
      </c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116">
        <v>4490</v>
      </c>
      <c r="AH76" s="116">
        <f t="shared" si="29"/>
        <v>224.5</v>
      </c>
      <c r="AI76" s="116">
        <f t="shared" si="30"/>
        <v>1122.5</v>
      </c>
      <c r="AJ76" s="116">
        <f t="shared" si="31"/>
        <v>1796</v>
      </c>
      <c r="AK76" s="116">
        <f t="shared" si="32"/>
        <v>1347</v>
      </c>
      <c r="AL76" s="116">
        <v>4490</v>
      </c>
      <c r="AM76" s="116">
        <f t="shared" si="33"/>
        <v>224.5</v>
      </c>
      <c r="AN76" s="116">
        <f t="shared" si="34"/>
        <v>1122.5</v>
      </c>
      <c r="AO76" s="116">
        <f t="shared" si="35"/>
        <v>1796</v>
      </c>
      <c r="AP76" s="116">
        <f t="shared" si="36"/>
        <v>1347</v>
      </c>
      <c r="AQ76" s="111">
        <f t="shared" si="37"/>
        <v>4490</v>
      </c>
      <c r="AR76" s="117"/>
      <c r="AS76" s="111"/>
      <c r="AT76" s="111">
        <f>AQ76</f>
        <v>4490</v>
      </c>
      <c r="AU76" s="111"/>
      <c r="AV76" s="63"/>
      <c r="AW76" s="44"/>
      <c r="AX76" s="39"/>
      <c r="AY76" s="40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88" customFormat="1" ht="30" customHeight="1" outlineLevel="2">
      <c r="A77" s="95" t="s">
        <v>219</v>
      </c>
      <c r="B77" s="42"/>
      <c r="C77" s="77" t="s">
        <v>352</v>
      </c>
      <c r="D77" s="43">
        <v>2013</v>
      </c>
      <c r="E77" s="43">
        <v>2014</v>
      </c>
      <c r="F77" s="49"/>
      <c r="G77" s="49"/>
      <c r="H77" s="49"/>
      <c r="I77" s="49"/>
      <c r="J77" s="49"/>
      <c r="K77" s="50"/>
      <c r="L77" s="49"/>
      <c r="M77" s="50"/>
      <c r="N77" s="51"/>
      <c r="O77" s="50"/>
      <c r="P77" s="49"/>
      <c r="Q77" s="116">
        <v>2118.64</v>
      </c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116">
        <v>2118.64</v>
      </c>
      <c r="AH77" s="116">
        <f t="shared" si="29"/>
        <v>105.932</v>
      </c>
      <c r="AI77" s="116">
        <f t="shared" si="30"/>
        <v>529.66</v>
      </c>
      <c r="AJ77" s="116">
        <f t="shared" si="31"/>
        <v>847.456</v>
      </c>
      <c r="AK77" s="116">
        <f t="shared" si="32"/>
        <v>635.592</v>
      </c>
      <c r="AL77" s="116">
        <v>2118.64</v>
      </c>
      <c r="AM77" s="116">
        <f t="shared" si="33"/>
        <v>105.932</v>
      </c>
      <c r="AN77" s="116">
        <f t="shared" si="34"/>
        <v>529.66</v>
      </c>
      <c r="AO77" s="116">
        <f t="shared" si="35"/>
        <v>847.456</v>
      </c>
      <c r="AP77" s="116">
        <f t="shared" si="36"/>
        <v>635.592</v>
      </c>
      <c r="AQ77" s="111">
        <f t="shared" si="37"/>
        <v>2118.64</v>
      </c>
      <c r="AR77" s="111"/>
      <c r="AS77" s="111">
        <f>AQ77</f>
        <v>2118.64</v>
      </c>
      <c r="AT77" s="111"/>
      <c r="AU77" s="111"/>
      <c r="AV77" s="63"/>
      <c r="AW77" s="44"/>
      <c r="AX77" s="39"/>
      <c r="AY77" s="40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30" customHeight="1" outlineLevel="2">
      <c r="A78" s="95" t="s">
        <v>264</v>
      </c>
      <c r="B78" s="42"/>
      <c r="C78" s="77" t="s">
        <v>355</v>
      </c>
      <c r="D78" s="43">
        <v>2013</v>
      </c>
      <c r="E78" s="43">
        <v>2014</v>
      </c>
      <c r="F78" s="49"/>
      <c r="G78" s="49"/>
      <c r="H78" s="49"/>
      <c r="I78" s="49"/>
      <c r="J78" s="49"/>
      <c r="K78" s="50"/>
      <c r="L78" s="49"/>
      <c r="M78" s="50"/>
      <c r="N78" s="51"/>
      <c r="O78" s="50"/>
      <c r="P78" s="49"/>
      <c r="Q78" s="116">
        <f>8175.81*80%</f>
        <v>6540.648000000001</v>
      </c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116">
        <f>8175.81*80%</f>
        <v>6540.648000000001</v>
      </c>
      <c r="AH78" s="116">
        <f t="shared" si="29"/>
        <v>327.03240000000005</v>
      </c>
      <c r="AI78" s="116">
        <f t="shared" si="30"/>
        <v>1635.1620000000003</v>
      </c>
      <c r="AJ78" s="116">
        <f t="shared" si="31"/>
        <v>2616.2592000000004</v>
      </c>
      <c r="AK78" s="116">
        <f t="shared" si="32"/>
        <v>1962.1944000000003</v>
      </c>
      <c r="AL78" s="116">
        <v>6540.65</v>
      </c>
      <c r="AM78" s="116">
        <f t="shared" si="33"/>
        <v>327.0325</v>
      </c>
      <c r="AN78" s="116">
        <f t="shared" si="34"/>
        <v>1635.1625</v>
      </c>
      <c r="AO78" s="116">
        <f t="shared" si="35"/>
        <v>2616.26</v>
      </c>
      <c r="AP78" s="116">
        <f t="shared" si="36"/>
        <v>1962.1949999999997</v>
      </c>
      <c r="AQ78" s="111">
        <f t="shared" si="37"/>
        <v>6540.648000000001</v>
      </c>
      <c r="AR78" s="111"/>
      <c r="AS78" s="111"/>
      <c r="AT78" s="111">
        <f>AQ78</f>
        <v>6540.648000000001</v>
      </c>
      <c r="AU78" s="111"/>
      <c r="AV78" s="63"/>
      <c r="AW78" s="44"/>
      <c r="AX78" s="39"/>
      <c r="AY78" s="40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ht="30" customHeight="1" outlineLevel="2">
      <c r="A79" s="95" t="s">
        <v>220</v>
      </c>
      <c r="B79" s="42"/>
      <c r="C79" s="77" t="s">
        <v>185</v>
      </c>
      <c r="D79" s="43">
        <v>2014</v>
      </c>
      <c r="E79" s="43">
        <v>2014</v>
      </c>
      <c r="F79" s="49"/>
      <c r="G79" s="49"/>
      <c r="H79" s="49"/>
      <c r="I79" s="49"/>
      <c r="J79" s="49"/>
      <c r="K79" s="50"/>
      <c r="L79" s="49"/>
      <c r="M79" s="50"/>
      <c r="N79" s="51"/>
      <c r="O79" s="50"/>
      <c r="P79" s="49"/>
      <c r="Q79" s="116">
        <v>4694.91</v>
      </c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116">
        <v>4694.91</v>
      </c>
      <c r="AH79" s="116">
        <f t="shared" si="29"/>
        <v>234.7455</v>
      </c>
      <c r="AI79" s="116">
        <f t="shared" si="30"/>
        <v>1173.7275</v>
      </c>
      <c r="AJ79" s="116">
        <f t="shared" si="31"/>
        <v>1877.964</v>
      </c>
      <c r="AK79" s="116">
        <f t="shared" si="32"/>
        <v>1408.473</v>
      </c>
      <c r="AL79" s="116">
        <v>4694.91</v>
      </c>
      <c r="AM79" s="116">
        <f t="shared" si="33"/>
        <v>234.7455</v>
      </c>
      <c r="AN79" s="116">
        <f t="shared" si="34"/>
        <v>1173.7275</v>
      </c>
      <c r="AO79" s="116">
        <f t="shared" si="35"/>
        <v>1877.964</v>
      </c>
      <c r="AP79" s="116">
        <f t="shared" si="36"/>
        <v>1408.473</v>
      </c>
      <c r="AQ79" s="111">
        <f t="shared" si="37"/>
        <v>4694.91</v>
      </c>
      <c r="AR79" s="111"/>
      <c r="AS79" s="111"/>
      <c r="AT79" s="111">
        <f>AQ79</f>
        <v>4694.91</v>
      </c>
      <c r="AU79" s="111"/>
      <c r="AV79" s="63"/>
      <c r="AW79" s="44"/>
      <c r="AX79" s="39"/>
      <c r="AY79" s="40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ht="30" customHeight="1" outlineLevel="2">
      <c r="A80" s="95" t="s">
        <v>221</v>
      </c>
      <c r="B80" s="42"/>
      <c r="C80" s="77" t="s">
        <v>189</v>
      </c>
      <c r="D80" s="43">
        <v>2013</v>
      </c>
      <c r="E80" s="43">
        <v>2014</v>
      </c>
      <c r="F80" s="49"/>
      <c r="G80" s="49"/>
      <c r="H80" s="49"/>
      <c r="I80" s="49"/>
      <c r="J80" s="49"/>
      <c r="K80" s="50"/>
      <c r="L80" s="49"/>
      <c r="M80" s="50"/>
      <c r="N80" s="51"/>
      <c r="O80" s="50"/>
      <c r="P80" s="49"/>
      <c r="Q80" s="116">
        <v>2966.1</v>
      </c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6">
        <v>2966.1</v>
      </c>
      <c r="AH80" s="116">
        <f t="shared" si="29"/>
        <v>148.305</v>
      </c>
      <c r="AI80" s="116">
        <f t="shared" si="30"/>
        <v>741.525</v>
      </c>
      <c r="AJ80" s="116">
        <f t="shared" si="31"/>
        <v>1186.44</v>
      </c>
      <c r="AK80" s="116">
        <f t="shared" si="32"/>
        <v>889.8299999999999</v>
      </c>
      <c r="AL80" s="116">
        <v>2966.1</v>
      </c>
      <c r="AM80" s="116">
        <f t="shared" si="33"/>
        <v>148.305</v>
      </c>
      <c r="AN80" s="116">
        <f t="shared" si="34"/>
        <v>741.525</v>
      </c>
      <c r="AO80" s="116">
        <f t="shared" si="35"/>
        <v>1186.44</v>
      </c>
      <c r="AP80" s="116">
        <f t="shared" si="36"/>
        <v>889.8299999999999</v>
      </c>
      <c r="AQ80" s="111">
        <f t="shared" si="37"/>
        <v>2966.1</v>
      </c>
      <c r="AR80" s="111"/>
      <c r="AS80" s="111"/>
      <c r="AT80" s="111">
        <f>AQ80</f>
        <v>2966.1</v>
      </c>
      <c r="AU80" s="111"/>
      <c r="AV80" s="63"/>
      <c r="AW80" s="44"/>
      <c r="AX80" s="39"/>
      <c r="AY80" s="40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88" customFormat="1" ht="30" customHeight="1" outlineLevel="2">
      <c r="A81" s="95" t="s">
        <v>222</v>
      </c>
      <c r="B81" s="42"/>
      <c r="C81" s="77" t="s">
        <v>190</v>
      </c>
      <c r="D81" s="43">
        <v>2013</v>
      </c>
      <c r="E81" s="43">
        <v>2014</v>
      </c>
      <c r="F81" s="49"/>
      <c r="G81" s="49"/>
      <c r="H81" s="49"/>
      <c r="I81" s="49"/>
      <c r="J81" s="49"/>
      <c r="K81" s="50"/>
      <c r="L81" s="49"/>
      <c r="M81" s="50"/>
      <c r="N81" s="51"/>
      <c r="O81" s="50"/>
      <c r="P81" s="49"/>
      <c r="Q81" s="116">
        <v>10613.52</v>
      </c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6">
        <v>10613.52</v>
      </c>
      <c r="AH81" s="116">
        <f t="shared" si="29"/>
        <v>530.676</v>
      </c>
      <c r="AI81" s="116">
        <f t="shared" si="30"/>
        <v>2653.38</v>
      </c>
      <c r="AJ81" s="116">
        <f t="shared" si="31"/>
        <v>4245.408</v>
      </c>
      <c r="AK81" s="116">
        <f t="shared" si="32"/>
        <v>3184.056</v>
      </c>
      <c r="AL81" s="116">
        <v>520.32</v>
      </c>
      <c r="AM81" s="116">
        <f t="shared" si="33"/>
        <v>26.016000000000005</v>
      </c>
      <c r="AN81" s="116">
        <f t="shared" si="34"/>
        <v>130.08</v>
      </c>
      <c r="AO81" s="116">
        <f t="shared" si="35"/>
        <v>208.12800000000004</v>
      </c>
      <c r="AP81" s="116">
        <f t="shared" si="36"/>
        <v>156.096</v>
      </c>
      <c r="AQ81" s="111">
        <f t="shared" si="37"/>
        <v>10613.52</v>
      </c>
      <c r="AR81" s="111"/>
      <c r="AS81" s="111"/>
      <c r="AT81" s="111">
        <f>AQ81</f>
        <v>10613.52</v>
      </c>
      <c r="AU81" s="111"/>
      <c r="AV81" s="63"/>
      <c r="AW81" s="44"/>
      <c r="AX81" s="39"/>
      <c r="AY81" s="40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30" customHeight="1" outlineLevel="2">
      <c r="A82" s="95" t="s">
        <v>223</v>
      </c>
      <c r="B82" s="42"/>
      <c r="C82" s="77" t="s">
        <v>194</v>
      </c>
      <c r="D82" s="43">
        <v>2012</v>
      </c>
      <c r="E82" s="43">
        <v>2014</v>
      </c>
      <c r="F82" s="49"/>
      <c r="G82" s="49"/>
      <c r="H82" s="49"/>
      <c r="I82" s="49"/>
      <c r="J82" s="49"/>
      <c r="K82" s="50"/>
      <c r="L82" s="49"/>
      <c r="M82" s="50"/>
      <c r="N82" s="51"/>
      <c r="O82" s="50"/>
      <c r="P82" s="49"/>
      <c r="Q82" s="116">
        <f>2915.25+270</f>
        <v>3185.25</v>
      </c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116">
        <f>2915.25+270</f>
        <v>3185.25</v>
      </c>
      <c r="AH82" s="116">
        <f t="shared" si="29"/>
        <v>159.26250000000002</v>
      </c>
      <c r="AI82" s="116">
        <f t="shared" si="30"/>
        <v>796.3125</v>
      </c>
      <c r="AJ82" s="116">
        <f t="shared" si="31"/>
        <v>1274.1000000000001</v>
      </c>
      <c r="AK82" s="116">
        <f t="shared" si="32"/>
        <v>955.5749999999999</v>
      </c>
      <c r="AL82" s="116">
        <v>1996.6</v>
      </c>
      <c r="AM82" s="116">
        <f t="shared" si="33"/>
        <v>99.83</v>
      </c>
      <c r="AN82" s="116">
        <f t="shared" si="34"/>
        <v>499.15</v>
      </c>
      <c r="AO82" s="116">
        <f t="shared" si="35"/>
        <v>798.64</v>
      </c>
      <c r="AP82" s="116">
        <f t="shared" si="36"/>
        <v>598.9799999999999</v>
      </c>
      <c r="AQ82" s="111">
        <f t="shared" si="37"/>
        <v>3185.25</v>
      </c>
      <c r="AR82" s="117"/>
      <c r="AS82" s="111">
        <f>AQ82</f>
        <v>3185.25</v>
      </c>
      <c r="AT82" s="111"/>
      <c r="AU82" s="111"/>
      <c r="AV82" s="63"/>
      <c r="AW82" s="44"/>
      <c r="AX82" s="39"/>
      <c r="AY82" s="40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30" customHeight="1" outlineLevel="2">
      <c r="A83" s="95" t="s">
        <v>359</v>
      </c>
      <c r="B83" s="42"/>
      <c r="C83" s="77" t="s">
        <v>360</v>
      </c>
      <c r="D83" s="43">
        <v>2012</v>
      </c>
      <c r="E83" s="43">
        <v>2014</v>
      </c>
      <c r="F83" s="49"/>
      <c r="G83" s="49"/>
      <c r="H83" s="49"/>
      <c r="I83" s="49"/>
      <c r="J83" s="49"/>
      <c r="K83" s="50"/>
      <c r="L83" s="49"/>
      <c r="M83" s="50"/>
      <c r="N83" s="51"/>
      <c r="O83" s="50"/>
      <c r="P83" s="49"/>
      <c r="Q83" s="116">
        <v>39830.51</v>
      </c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116">
        <v>39830.51</v>
      </c>
      <c r="AH83" s="116">
        <f t="shared" si="29"/>
        <v>1991.5255000000002</v>
      </c>
      <c r="AI83" s="116">
        <f t="shared" si="30"/>
        <v>9957.6275</v>
      </c>
      <c r="AJ83" s="116">
        <f t="shared" si="31"/>
        <v>15932.204000000002</v>
      </c>
      <c r="AK83" s="116">
        <f t="shared" si="32"/>
        <v>11949.153</v>
      </c>
      <c r="AL83" s="116">
        <v>27118.64</v>
      </c>
      <c r="AM83" s="116">
        <f t="shared" si="33"/>
        <v>1355.932</v>
      </c>
      <c r="AN83" s="116">
        <f t="shared" si="34"/>
        <v>6779.66</v>
      </c>
      <c r="AO83" s="116">
        <f t="shared" si="35"/>
        <v>10847.456</v>
      </c>
      <c r="AP83" s="116">
        <f t="shared" si="36"/>
        <v>8135.592</v>
      </c>
      <c r="AQ83" s="111">
        <f>Q83</f>
        <v>39830.51</v>
      </c>
      <c r="AR83" s="111"/>
      <c r="AS83" s="117"/>
      <c r="AT83" s="111"/>
      <c r="AU83" s="111">
        <f>AQ83</f>
        <v>39830.51</v>
      </c>
      <c r="AV83" s="63"/>
      <c r="AW83" s="44"/>
      <c r="AX83" s="39"/>
      <c r="AY83" s="40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48" customHeight="1" outlineLevel="2">
      <c r="A84" s="95"/>
      <c r="B84" s="42"/>
      <c r="C84" s="132" t="s">
        <v>365</v>
      </c>
      <c r="D84" s="43"/>
      <c r="E84" s="43"/>
      <c r="F84" s="49"/>
      <c r="G84" s="49"/>
      <c r="H84" s="49"/>
      <c r="I84" s="49"/>
      <c r="J84" s="49"/>
      <c r="K84" s="50"/>
      <c r="L84" s="49"/>
      <c r="M84" s="50"/>
      <c r="N84" s="51"/>
      <c r="O84" s="50"/>
      <c r="P84" s="49"/>
      <c r="Q84" s="101">
        <f>Q85+Q94+Q144</f>
        <v>354007.6633389831</v>
      </c>
      <c r="R84" s="101">
        <f aca="true" t="shared" si="38" ref="R84:AG84">R85+R94+R144</f>
        <v>0</v>
      </c>
      <c r="S84" s="101">
        <f t="shared" si="38"/>
        <v>0</v>
      </c>
      <c r="T84" s="101">
        <f t="shared" si="38"/>
        <v>0</v>
      </c>
      <c r="U84" s="101">
        <f t="shared" si="38"/>
        <v>0</v>
      </c>
      <c r="V84" s="101">
        <f t="shared" si="38"/>
        <v>0</v>
      </c>
      <c r="W84" s="101">
        <f t="shared" si="38"/>
        <v>0</v>
      </c>
      <c r="X84" s="101">
        <f t="shared" si="38"/>
        <v>0</v>
      </c>
      <c r="Y84" s="101">
        <f t="shared" si="38"/>
        <v>0</v>
      </c>
      <c r="Z84" s="101">
        <f t="shared" si="38"/>
        <v>0</v>
      </c>
      <c r="AA84" s="101">
        <f t="shared" si="38"/>
        <v>0</v>
      </c>
      <c r="AB84" s="101">
        <f t="shared" si="38"/>
        <v>0</v>
      </c>
      <c r="AC84" s="101">
        <f t="shared" si="38"/>
        <v>0</v>
      </c>
      <c r="AD84" s="101">
        <f t="shared" si="38"/>
        <v>0</v>
      </c>
      <c r="AE84" s="101">
        <f t="shared" si="38"/>
        <v>0</v>
      </c>
      <c r="AF84" s="101">
        <f t="shared" si="38"/>
        <v>0</v>
      </c>
      <c r="AG84" s="101">
        <f t="shared" si="38"/>
        <v>354007.6633389831</v>
      </c>
      <c r="AH84" s="101"/>
      <c r="AI84" s="101"/>
      <c r="AJ84" s="101"/>
      <c r="AK84" s="101"/>
      <c r="AL84" s="101">
        <f>AL85+AL94+AL144</f>
        <v>303250.3982793462</v>
      </c>
      <c r="AM84" s="101"/>
      <c r="AN84" s="101"/>
      <c r="AO84" s="101"/>
      <c r="AP84" s="101"/>
      <c r="AQ84" s="101">
        <f>AQ85+AQ94+AQ144</f>
        <v>231873.3617520685</v>
      </c>
      <c r="AR84" s="101">
        <f>AR85+AR94+AR144</f>
        <v>54750.447208810685</v>
      </c>
      <c r="AS84" s="101">
        <f>AS85+AS94+AS144</f>
        <v>21394.570109632114</v>
      </c>
      <c r="AT84" s="101">
        <f>AT85+AT94+AT144</f>
        <v>75029.5650998901</v>
      </c>
      <c r="AU84" s="101">
        <f>AU85+AU94+AU144</f>
        <v>80698.77933373555</v>
      </c>
      <c r="AV84" s="63"/>
      <c r="AW84" s="44"/>
      <c r="AX84" s="39"/>
      <c r="AY84" s="40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90" customFormat="1" ht="30" customHeight="1">
      <c r="A85" s="95"/>
      <c r="B85" s="37"/>
      <c r="C85" s="78" t="s">
        <v>259</v>
      </c>
      <c r="D85" s="37"/>
      <c r="E85" s="37"/>
      <c r="F85" s="30"/>
      <c r="G85" s="31"/>
      <c r="H85" s="31"/>
      <c r="I85" s="31"/>
      <c r="J85" s="31"/>
      <c r="K85" s="31"/>
      <c r="L85" s="31"/>
      <c r="M85" s="29"/>
      <c r="N85" s="32"/>
      <c r="O85" s="29"/>
      <c r="P85" s="31"/>
      <c r="Q85" s="101">
        <f>SUM(Q86:Q93)</f>
        <v>14024.16</v>
      </c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>
        <f aca="true" t="shared" si="39" ref="AG85:AP85">SUM(AG86:AG93)</f>
        <v>14024.16</v>
      </c>
      <c r="AH85" s="101">
        <f t="shared" si="39"/>
        <v>701.208</v>
      </c>
      <c r="AI85" s="101">
        <f t="shared" si="39"/>
        <v>3506.04</v>
      </c>
      <c r="AJ85" s="101">
        <f t="shared" si="39"/>
        <v>5609.664</v>
      </c>
      <c r="AK85" s="101">
        <f t="shared" si="39"/>
        <v>4207.248</v>
      </c>
      <c r="AL85" s="101">
        <f t="shared" si="39"/>
        <v>13678.59</v>
      </c>
      <c r="AM85" s="101">
        <f t="shared" si="39"/>
        <v>683.9295</v>
      </c>
      <c r="AN85" s="101">
        <f t="shared" si="39"/>
        <v>3419.6475</v>
      </c>
      <c r="AO85" s="101">
        <f t="shared" si="39"/>
        <v>5471.436</v>
      </c>
      <c r="AP85" s="101">
        <f t="shared" si="39"/>
        <v>4103.577</v>
      </c>
      <c r="AQ85" s="101">
        <f>SUM(AQ86:AQ93)</f>
        <v>14024.16</v>
      </c>
      <c r="AR85" s="101">
        <f>SUM(AR86:AR93)</f>
        <v>508.47</v>
      </c>
      <c r="AS85" s="101">
        <f>SUM(AS86:AS93)</f>
        <v>169.49</v>
      </c>
      <c r="AT85" s="101">
        <f>SUM(AT86:AT93)</f>
        <v>6968.570000000001</v>
      </c>
      <c r="AU85" s="101">
        <f>SUM(AU86:AU93)</f>
        <v>6377.629999999999</v>
      </c>
      <c r="AV85" s="38"/>
      <c r="AW85" s="39"/>
      <c r="AX85" s="39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</row>
    <row r="86" spans="1:256" ht="30" customHeight="1">
      <c r="A86" s="95" t="s">
        <v>265</v>
      </c>
      <c r="B86" s="42"/>
      <c r="C86" s="77" t="s">
        <v>119</v>
      </c>
      <c r="D86" s="43">
        <v>2014</v>
      </c>
      <c r="E86" s="43">
        <v>2014</v>
      </c>
      <c r="F86" s="48"/>
      <c r="G86" s="49"/>
      <c r="H86" s="49"/>
      <c r="I86" s="49"/>
      <c r="J86" s="49"/>
      <c r="K86" s="50"/>
      <c r="L86" s="49"/>
      <c r="M86" s="50"/>
      <c r="N86" s="51"/>
      <c r="O86" s="50"/>
      <c r="P86" s="49"/>
      <c r="Q86" s="130">
        <v>423.73</v>
      </c>
      <c r="R86" s="130">
        <v>423.73</v>
      </c>
      <c r="S86" s="130">
        <v>423.73</v>
      </c>
      <c r="T86" s="130">
        <v>423.73</v>
      </c>
      <c r="U86" s="130">
        <v>423.73</v>
      </c>
      <c r="V86" s="130">
        <v>423.73</v>
      </c>
      <c r="W86" s="130">
        <v>423.73</v>
      </c>
      <c r="X86" s="130">
        <v>423.73</v>
      </c>
      <c r="Y86" s="130">
        <v>423.73</v>
      </c>
      <c r="Z86" s="130">
        <v>423.73</v>
      </c>
      <c r="AA86" s="130">
        <v>423.73</v>
      </c>
      <c r="AB86" s="130">
        <v>423.73</v>
      </c>
      <c r="AC86" s="130">
        <v>423.73</v>
      </c>
      <c r="AD86" s="130">
        <v>423.73</v>
      </c>
      <c r="AE86" s="130">
        <v>423.73</v>
      </c>
      <c r="AF86" s="130">
        <v>423.73</v>
      </c>
      <c r="AG86" s="130">
        <v>423.73</v>
      </c>
      <c r="AH86" s="116">
        <f aca="true" t="shared" si="40" ref="AH86:AH102">AG86*5%</f>
        <v>21.186500000000002</v>
      </c>
      <c r="AI86" s="116">
        <f>AG86*25%</f>
        <v>105.9325</v>
      </c>
      <c r="AJ86" s="116">
        <f>AG86*40%</f>
        <v>169.49200000000002</v>
      </c>
      <c r="AK86" s="116">
        <f>AG86*30%</f>
        <v>127.119</v>
      </c>
      <c r="AL86" s="130">
        <v>423.73</v>
      </c>
      <c r="AM86" s="116">
        <f>AL86*5%</f>
        <v>21.186500000000002</v>
      </c>
      <c r="AN86" s="116">
        <f>AL86*25%</f>
        <v>105.9325</v>
      </c>
      <c r="AO86" s="116">
        <f>AL86*40%</f>
        <v>169.49200000000002</v>
      </c>
      <c r="AP86" s="116">
        <f>AL86*30%</f>
        <v>127.119</v>
      </c>
      <c r="AQ86" s="111">
        <f>Q86</f>
        <v>423.73</v>
      </c>
      <c r="AR86" s="111"/>
      <c r="AS86" s="111"/>
      <c r="AT86" s="111"/>
      <c r="AU86" s="111">
        <f>AQ86</f>
        <v>423.73</v>
      </c>
      <c r="AV86" s="53"/>
      <c r="AW86" s="44"/>
      <c r="AX86" s="39"/>
      <c r="AY86" s="40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ht="30" customHeight="1">
      <c r="A87" s="95" t="s">
        <v>266</v>
      </c>
      <c r="B87" s="42"/>
      <c r="C87" s="77" t="s">
        <v>123</v>
      </c>
      <c r="D87" s="43">
        <v>2014</v>
      </c>
      <c r="E87" s="43">
        <v>2014</v>
      </c>
      <c r="F87" s="48"/>
      <c r="G87" s="49"/>
      <c r="H87" s="49"/>
      <c r="I87" s="49"/>
      <c r="J87" s="49"/>
      <c r="K87" s="50"/>
      <c r="L87" s="49"/>
      <c r="M87" s="50"/>
      <c r="N87" s="51"/>
      <c r="O87" s="50"/>
      <c r="P87" s="49"/>
      <c r="Q87" s="130">
        <v>508.47</v>
      </c>
      <c r="R87" s="130">
        <v>508.47</v>
      </c>
      <c r="S87" s="130">
        <v>508.47</v>
      </c>
      <c r="T87" s="130">
        <v>508.47</v>
      </c>
      <c r="U87" s="130">
        <v>508.47</v>
      </c>
      <c r="V87" s="130">
        <v>508.47</v>
      </c>
      <c r="W87" s="130">
        <v>508.47</v>
      </c>
      <c r="X87" s="130">
        <v>508.47</v>
      </c>
      <c r="Y87" s="130">
        <v>508.47</v>
      </c>
      <c r="Z87" s="130">
        <v>508.47</v>
      </c>
      <c r="AA87" s="130">
        <v>508.47</v>
      </c>
      <c r="AB87" s="130">
        <v>508.47</v>
      </c>
      <c r="AC87" s="130">
        <v>508.47</v>
      </c>
      <c r="AD87" s="130">
        <v>508.47</v>
      </c>
      <c r="AE87" s="130">
        <v>508.47</v>
      </c>
      <c r="AF87" s="130">
        <v>508.47</v>
      </c>
      <c r="AG87" s="130">
        <v>508.47</v>
      </c>
      <c r="AH87" s="116">
        <f t="shared" si="40"/>
        <v>25.423500000000004</v>
      </c>
      <c r="AI87" s="116">
        <f aca="true" t="shared" si="41" ref="AI87:AI93">AG87*25%</f>
        <v>127.1175</v>
      </c>
      <c r="AJ87" s="116">
        <f aca="true" t="shared" si="42" ref="AJ87:AJ93">AG87*40%</f>
        <v>203.38800000000003</v>
      </c>
      <c r="AK87" s="116">
        <f aca="true" t="shared" si="43" ref="AK87:AK93">AG87*30%</f>
        <v>152.541</v>
      </c>
      <c r="AL87" s="130">
        <v>508.47</v>
      </c>
      <c r="AM87" s="116">
        <f aca="true" t="shared" si="44" ref="AM87:AM93">AL87*5%</f>
        <v>25.423500000000004</v>
      </c>
      <c r="AN87" s="116">
        <f aca="true" t="shared" si="45" ref="AN87:AN93">AL87*25%</f>
        <v>127.1175</v>
      </c>
      <c r="AO87" s="116">
        <f aca="true" t="shared" si="46" ref="AO87:AO93">AL87*40%</f>
        <v>203.38800000000003</v>
      </c>
      <c r="AP87" s="116">
        <f aca="true" t="shared" si="47" ref="AP87:AP93">AL87*30%</f>
        <v>152.541</v>
      </c>
      <c r="AQ87" s="111">
        <f aca="true" t="shared" si="48" ref="AQ87:AQ93">Q87</f>
        <v>508.47</v>
      </c>
      <c r="AR87" s="111">
        <f>AQ87</f>
        <v>508.47</v>
      </c>
      <c r="AS87" s="111"/>
      <c r="AT87" s="111"/>
      <c r="AU87" s="111"/>
      <c r="AV87" s="53"/>
      <c r="AW87" s="44"/>
      <c r="AX87" s="39"/>
      <c r="AY87" s="40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ht="30" customHeight="1">
      <c r="A88" s="95" t="s">
        <v>267</v>
      </c>
      <c r="B88" s="42"/>
      <c r="C88" s="77" t="s">
        <v>124</v>
      </c>
      <c r="D88" s="43">
        <v>2014</v>
      </c>
      <c r="E88" s="43">
        <v>2014</v>
      </c>
      <c r="F88" s="48"/>
      <c r="G88" s="49"/>
      <c r="H88" s="49"/>
      <c r="I88" s="49"/>
      <c r="J88" s="49"/>
      <c r="K88" s="50"/>
      <c r="L88" s="49"/>
      <c r="M88" s="50"/>
      <c r="N88" s="51"/>
      <c r="O88" s="50"/>
      <c r="P88" s="49"/>
      <c r="Q88" s="130">
        <v>169.49</v>
      </c>
      <c r="R88" s="130">
        <v>169.49</v>
      </c>
      <c r="S88" s="130">
        <v>169.49</v>
      </c>
      <c r="T88" s="130">
        <v>169.49</v>
      </c>
      <c r="U88" s="130">
        <v>169.49</v>
      </c>
      <c r="V88" s="130">
        <v>169.49</v>
      </c>
      <c r="W88" s="130">
        <v>169.49</v>
      </c>
      <c r="X88" s="130">
        <v>169.49</v>
      </c>
      <c r="Y88" s="130">
        <v>169.49</v>
      </c>
      <c r="Z88" s="130">
        <v>169.49</v>
      </c>
      <c r="AA88" s="130">
        <v>169.49</v>
      </c>
      <c r="AB88" s="130">
        <v>169.49</v>
      </c>
      <c r="AC88" s="130">
        <v>169.49</v>
      </c>
      <c r="AD88" s="130">
        <v>169.49</v>
      </c>
      <c r="AE88" s="130">
        <v>169.49</v>
      </c>
      <c r="AF88" s="130">
        <v>169.49</v>
      </c>
      <c r="AG88" s="130">
        <v>169.49</v>
      </c>
      <c r="AH88" s="116">
        <f t="shared" si="40"/>
        <v>8.4745</v>
      </c>
      <c r="AI88" s="116">
        <f t="shared" si="41"/>
        <v>42.3725</v>
      </c>
      <c r="AJ88" s="116">
        <f t="shared" si="42"/>
        <v>67.796</v>
      </c>
      <c r="AK88" s="116">
        <f t="shared" si="43"/>
        <v>50.847</v>
      </c>
      <c r="AL88" s="130">
        <v>169.49</v>
      </c>
      <c r="AM88" s="116">
        <f t="shared" si="44"/>
        <v>8.4745</v>
      </c>
      <c r="AN88" s="116">
        <f t="shared" si="45"/>
        <v>42.3725</v>
      </c>
      <c r="AO88" s="116">
        <f t="shared" si="46"/>
        <v>67.796</v>
      </c>
      <c r="AP88" s="116">
        <f t="shared" si="47"/>
        <v>50.847</v>
      </c>
      <c r="AQ88" s="111">
        <f t="shared" si="48"/>
        <v>169.49</v>
      </c>
      <c r="AR88" s="111"/>
      <c r="AS88" s="111">
        <f>AQ88</f>
        <v>169.49</v>
      </c>
      <c r="AT88" s="111"/>
      <c r="AU88" s="111"/>
      <c r="AV88" s="53"/>
      <c r="AW88" s="44"/>
      <c r="AX88" s="39"/>
      <c r="AY88" s="40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ht="30" customHeight="1">
      <c r="A89" s="95" t="s">
        <v>268</v>
      </c>
      <c r="B89" s="42"/>
      <c r="C89" s="77" t="s">
        <v>164</v>
      </c>
      <c r="D89" s="43">
        <v>2013</v>
      </c>
      <c r="E89" s="43">
        <v>2014</v>
      </c>
      <c r="F89" s="48"/>
      <c r="G89" s="49"/>
      <c r="H89" s="49"/>
      <c r="I89" s="49"/>
      <c r="J89" s="49"/>
      <c r="K89" s="50"/>
      <c r="L89" s="49"/>
      <c r="M89" s="50"/>
      <c r="N89" s="51"/>
      <c r="O89" s="50"/>
      <c r="P89" s="49"/>
      <c r="Q89" s="130">
        <v>1229</v>
      </c>
      <c r="R89" s="130">
        <v>508.47</v>
      </c>
      <c r="S89" s="130">
        <v>508.47</v>
      </c>
      <c r="T89" s="130">
        <v>508.47</v>
      </c>
      <c r="U89" s="130">
        <v>508.47</v>
      </c>
      <c r="V89" s="130">
        <v>508.47</v>
      </c>
      <c r="W89" s="130">
        <v>508.47</v>
      </c>
      <c r="X89" s="130">
        <v>508.47</v>
      </c>
      <c r="Y89" s="130">
        <v>508.47</v>
      </c>
      <c r="Z89" s="130">
        <v>508.47</v>
      </c>
      <c r="AA89" s="130">
        <v>508.47</v>
      </c>
      <c r="AB89" s="130">
        <v>508.47</v>
      </c>
      <c r="AC89" s="130">
        <v>508.47</v>
      </c>
      <c r="AD89" s="130">
        <v>508.47</v>
      </c>
      <c r="AE89" s="130">
        <v>508.47</v>
      </c>
      <c r="AF89" s="130">
        <v>508.47</v>
      </c>
      <c r="AG89" s="130">
        <v>1229</v>
      </c>
      <c r="AH89" s="116">
        <f t="shared" si="40"/>
        <v>61.45</v>
      </c>
      <c r="AI89" s="116">
        <f t="shared" si="41"/>
        <v>307.25</v>
      </c>
      <c r="AJ89" s="116">
        <f t="shared" si="42"/>
        <v>491.6</v>
      </c>
      <c r="AK89" s="116">
        <f t="shared" si="43"/>
        <v>368.7</v>
      </c>
      <c r="AL89" s="130">
        <v>1229</v>
      </c>
      <c r="AM89" s="116">
        <f t="shared" si="44"/>
        <v>61.45</v>
      </c>
      <c r="AN89" s="116">
        <f t="shared" si="45"/>
        <v>307.25</v>
      </c>
      <c r="AO89" s="116">
        <f t="shared" si="46"/>
        <v>491.6</v>
      </c>
      <c r="AP89" s="116">
        <f t="shared" si="47"/>
        <v>368.7</v>
      </c>
      <c r="AQ89" s="111">
        <f t="shared" si="48"/>
        <v>1229</v>
      </c>
      <c r="AR89" s="111"/>
      <c r="AS89" s="111"/>
      <c r="AT89" s="111">
        <f>AQ89</f>
        <v>1229</v>
      </c>
      <c r="AU89" s="111"/>
      <c r="AV89" s="120">
        <v>400</v>
      </c>
      <c r="AW89" s="73">
        <v>400</v>
      </c>
      <c r="AX89" s="74">
        <v>400</v>
      </c>
      <c r="AY89" s="75"/>
      <c r="AZ89" s="75"/>
      <c r="BA89" s="75"/>
      <c r="BB89" s="75"/>
      <c r="BC89" s="25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ht="30" customHeight="1">
      <c r="A90" s="95" t="s">
        <v>269</v>
      </c>
      <c r="B90" s="42"/>
      <c r="C90" s="77" t="s">
        <v>158</v>
      </c>
      <c r="D90" s="43">
        <v>2013</v>
      </c>
      <c r="E90" s="43">
        <v>2014</v>
      </c>
      <c r="F90" s="48"/>
      <c r="G90" s="49"/>
      <c r="H90" s="49"/>
      <c r="I90" s="49"/>
      <c r="J90" s="49"/>
      <c r="K90" s="50"/>
      <c r="L90" s="49"/>
      <c r="M90" s="50"/>
      <c r="N90" s="51"/>
      <c r="O90" s="50"/>
      <c r="P90" s="49"/>
      <c r="Q90" s="130">
        <v>4049.43</v>
      </c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>
        <v>4049.43</v>
      </c>
      <c r="AH90" s="116">
        <f t="shared" si="40"/>
        <v>202.4715</v>
      </c>
      <c r="AI90" s="116">
        <f t="shared" si="41"/>
        <v>1012.3575</v>
      </c>
      <c r="AJ90" s="116">
        <f t="shared" si="42"/>
        <v>1619.772</v>
      </c>
      <c r="AK90" s="116">
        <f t="shared" si="43"/>
        <v>1214.829</v>
      </c>
      <c r="AL90" s="130">
        <v>3814</v>
      </c>
      <c r="AM90" s="116">
        <f t="shared" si="44"/>
        <v>190.70000000000002</v>
      </c>
      <c r="AN90" s="116">
        <f t="shared" si="45"/>
        <v>953.5</v>
      </c>
      <c r="AO90" s="116">
        <f t="shared" si="46"/>
        <v>1525.6000000000001</v>
      </c>
      <c r="AP90" s="116">
        <f t="shared" si="47"/>
        <v>1144.2</v>
      </c>
      <c r="AQ90" s="111">
        <f t="shared" si="48"/>
        <v>4049.43</v>
      </c>
      <c r="AR90" s="111"/>
      <c r="AS90" s="111"/>
      <c r="AT90" s="111">
        <f>AQ90</f>
        <v>4049.43</v>
      </c>
      <c r="AU90" s="111"/>
      <c r="AV90" s="53"/>
      <c r="AW90" s="44"/>
      <c r="AX90" s="39"/>
      <c r="AY90" s="40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ht="30" customHeight="1">
      <c r="A91" s="95" t="s">
        <v>270</v>
      </c>
      <c r="B91" s="42"/>
      <c r="C91" s="77" t="s">
        <v>159</v>
      </c>
      <c r="D91" s="43">
        <v>2013</v>
      </c>
      <c r="E91" s="43">
        <v>2014</v>
      </c>
      <c r="F91" s="48"/>
      <c r="G91" s="49"/>
      <c r="H91" s="49"/>
      <c r="I91" s="49"/>
      <c r="J91" s="49"/>
      <c r="K91" s="50"/>
      <c r="L91" s="49"/>
      <c r="M91" s="50"/>
      <c r="N91" s="51"/>
      <c r="O91" s="50"/>
      <c r="P91" s="49"/>
      <c r="Q91" s="130">
        <v>1212.14</v>
      </c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>
        <v>1212.14</v>
      </c>
      <c r="AH91" s="116">
        <f t="shared" si="40"/>
        <v>60.607000000000006</v>
      </c>
      <c r="AI91" s="116">
        <f t="shared" si="41"/>
        <v>303.035</v>
      </c>
      <c r="AJ91" s="116">
        <f t="shared" si="42"/>
        <v>484.85600000000005</v>
      </c>
      <c r="AK91" s="116">
        <f t="shared" si="43"/>
        <v>363.642</v>
      </c>
      <c r="AL91" s="130">
        <v>1102</v>
      </c>
      <c r="AM91" s="116">
        <f t="shared" si="44"/>
        <v>55.1</v>
      </c>
      <c r="AN91" s="116">
        <f t="shared" si="45"/>
        <v>275.5</v>
      </c>
      <c r="AO91" s="116">
        <f t="shared" si="46"/>
        <v>440.8</v>
      </c>
      <c r="AP91" s="116">
        <f t="shared" si="47"/>
        <v>330.59999999999997</v>
      </c>
      <c r="AQ91" s="111">
        <f t="shared" si="48"/>
        <v>1212.14</v>
      </c>
      <c r="AR91" s="111"/>
      <c r="AS91" s="111"/>
      <c r="AT91" s="111">
        <f>AQ91</f>
        <v>1212.14</v>
      </c>
      <c r="AU91" s="111"/>
      <c r="AV91" s="53"/>
      <c r="AW91" s="44"/>
      <c r="AX91" s="39"/>
      <c r="AY91" s="40"/>
      <c r="AZ91" s="26"/>
      <c r="BA91" s="26"/>
      <c r="BB91" s="80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ht="30" customHeight="1">
      <c r="A92" s="95" t="s">
        <v>271</v>
      </c>
      <c r="B92" s="42"/>
      <c r="C92" s="77" t="s">
        <v>197</v>
      </c>
      <c r="D92" s="43">
        <v>2014</v>
      </c>
      <c r="E92" s="43">
        <v>2014</v>
      </c>
      <c r="F92" s="48"/>
      <c r="G92" s="49"/>
      <c r="H92" s="49"/>
      <c r="I92" s="49"/>
      <c r="J92" s="49"/>
      <c r="K92" s="50"/>
      <c r="L92" s="49"/>
      <c r="M92" s="50"/>
      <c r="N92" s="51"/>
      <c r="O92" s="50"/>
      <c r="P92" s="49"/>
      <c r="Q92" s="130">
        <v>478</v>
      </c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>
        <v>478</v>
      </c>
      <c r="AH92" s="116">
        <f t="shared" si="40"/>
        <v>23.900000000000002</v>
      </c>
      <c r="AI92" s="116">
        <f t="shared" si="41"/>
        <v>119.5</v>
      </c>
      <c r="AJ92" s="116">
        <f t="shared" si="42"/>
        <v>191.20000000000002</v>
      </c>
      <c r="AK92" s="116">
        <f t="shared" si="43"/>
        <v>143.4</v>
      </c>
      <c r="AL92" s="130">
        <v>478</v>
      </c>
      <c r="AM92" s="116">
        <f t="shared" si="44"/>
        <v>23.900000000000002</v>
      </c>
      <c r="AN92" s="116">
        <f t="shared" si="45"/>
        <v>119.5</v>
      </c>
      <c r="AO92" s="116">
        <f t="shared" si="46"/>
        <v>191.20000000000002</v>
      </c>
      <c r="AP92" s="116">
        <f t="shared" si="47"/>
        <v>143.4</v>
      </c>
      <c r="AQ92" s="111">
        <f t="shared" si="48"/>
        <v>478</v>
      </c>
      <c r="AR92" s="111"/>
      <c r="AS92" s="111"/>
      <c r="AT92" s="111">
        <f>AQ92</f>
        <v>478</v>
      </c>
      <c r="AU92" s="111"/>
      <c r="AV92" s="53"/>
      <c r="AW92" s="44"/>
      <c r="AX92" s="39"/>
      <c r="AY92" s="40"/>
      <c r="AZ92" s="26"/>
      <c r="BA92" s="26"/>
      <c r="BB92" s="80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ht="49.5" customHeight="1">
      <c r="A93" s="95" t="s">
        <v>272</v>
      </c>
      <c r="B93" s="42"/>
      <c r="C93" s="77" t="s">
        <v>236</v>
      </c>
      <c r="D93" s="43">
        <v>2014</v>
      </c>
      <c r="E93" s="43">
        <v>2014</v>
      </c>
      <c r="F93" s="48"/>
      <c r="G93" s="49"/>
      <c r="H93" s="49"/>
      <c r="I93" s="49"/>
      <c r="J93" s="49"/>
      <c r="K93" s="50"/>
      <c r="L93" s="49"/>
      <c r="M93" s="50"/>
      <c r="N93" s="51"/>
      <c r="O93" s="50"/>
      <c r="P93" s="49"/>
      <c r="Q93" s="130">
        <v>5953.9</v>
      </c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>
        <v>5953.9</v>
      </c>
      <c r="AH93" s="116">
        <f t="shared" si="40"/>
        <v>297.695</v>
      </c>
      <c r="AI93" s="116">
        <f t="shared" si="41"/>
        <v>1488.475</v>
      </c>
      <c r="AJ93" s="116">
        <f t="shared" si="42"/>
        <v>2381.56</v>
      </c>
      <c r="AK93" s="116">
        <f t="shared" si="43"/>
        <v>1786.1699999999998</v>
      </c>
      <c r="AL93" s="130">
        <v>5953.9</v>
      </c>
      <c r="AM93" s="116">
        <f t="shared" si="44"/>
        <v>297.695</v>
      </c>
      <c r="AN93" s="116">
        <f t="shared" si="45"/>
        <v>1488.475</v>
      </c>
      <c r="AO93" s="116">
        <f t="shared" si="46"/>
        <v>2381.56</v>
      </c>
      <c r="AP93" s="116">
        <f t="shared" si="47"/>
        <v>1786.1699999999998</v>
      </c>
      <c r="AQ93" s="111">
        <f t="shared" si="48"/>
        <v>5953.9</v>
      </c>
      <c r="AR93" s="117"/>
      <c r="AS93" s="111"/>
      <c r="AT93" s="111"/>
      <c r="AU93" s="111">
        <f>AQ93</f>
        <v>5953.9</v>
      </c>
      <c r="AV93" s="53"/>
      <c r="AW93" s="44"/>
      <c r="AX93" s="39"/>
      <c r="AY93" s="40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s="90" customFormat="1" ht="40.5" customHeight="1">
      <c r="A94" s="95"/>
      <c r="B94" s="37"/>
      <c r="C94" s="78" t="s">
        <v>362</v>
      </c>
      <c r="D94" s="37"/>
      <c r="E94" s="37"/>
      <c r="F94" s="30"/>
      <c r="G94" s="31"/>
      <c r="H94" s="31"/>
      <c r="I94" s="31"/>
      <c r="J94" s="31"/>
      <c r="K94" s="31"/>
      <c r="L94" s="31"/>
      <c r="M94" s="29"/>
      <c r="N94" s="32"/>
      <c r="O94" s="29"/>
      <c r="P94" s="31"/>
      <c r="Q94" s="103">
        <f>SUM(Q95:Q143)</f>
        <v>244121.132</v>
      </c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03">
        <f aca="true" t="shared" si="49" ref="AG94:AP94">SUM(AG95:AG143)</f>
        <v>244121.132</v>
      </c>
      <c r="AH94" s="103">
        <f t="shared" si="49"/>
        <v>23540.666600000004</v>
      </c>
      <c r="AI94" s="103">
        <f t="shared" si="49"/>
        <v>61030.283</v>
      </c>
      <c r="AJ94" s="103">
        <f t="shared" si="49"/>
        <v>89147.49780000001</v>
      </c>
      <c r="AK94" s="103">
        <f t="shared" si="49"/>
        <v>70402.68959999998</v>
      </c>
      <c r="AL94" s="103">
        <f t="shared" si="49"/>
        <v>211450.40794036313</v>
      </c>
      <c r="AM94" s="103">
        <f t="shared" si="49"/>
        <v>18578.587694410428</v>
      </c>
      <c r="AN94" s="103">
        <f t="shared" si="49"/>
        <v>53244.41530028525</v>
      </c>
      <c r="AO94" s="103">
        <f t="shared" si="49"/>
        <v>78957.42601829552</v>
      </c>
      <c r="AP94" s="103">
        <f t="shared" si="49"/>
        <v>61815.41887295535</v>
      </c>
      <c r="AQ94" s="101">
        <f>SUM(AQ95:AQ143)</f>
        <v>140818.64141308542</v>
      </c>
      <c r="AR94" s="101">
        <f>SUM(AR95:AR143)</f>
        <v>22932.59720881069</v>
      </c>
      <c r="AS94" s="101">
        <f>SUM(AS95:AS143)</f>
        <v>12055.990109632115</v>
      </c>
      <c r="AT94" s="101">
        <f>SUM(AT95:AT143)</f>
        <v>49890.254760907046</v>
      </c>
      <c r="AU94" s="101">
        <f>SUM(AU95:AU143)</f>
        <v>55939.79933373556</v>
      </c>
      <c r="AV94" s="38"/>
      <c r="AW94" s="39"/>
      <c r="AX94" s="39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</row>
    <row r="95" spans="1:256" ht="30" customHeight="1">
      <c r="A95" s="95" t="s">
        <v>273</v>
      </c>
      <c r="B95" s="42"/>
      <c r="C95" s="77" t="s">
        <v>122</v>
      </c>
      <c r="D95" s="43">
        <v>2013</v>
      </c>
      <c r="E95" s="43">
        <v>2014</v>
      </c>
      <c r="F95" s="48"/>
      <c r="G95" s="49"/>
      <c r="H95" s="49"/>
      <c r="I95" s="49"/>
      <c r="J95" s="49"/>
      <c r="K95" s="50"/>
      <c r="L95" s="49"/>
      <c r="M95" s="50"/>
      <c r="N95" s="51"/>
      <c r="O95" s="50"/>
      <c r="P95" s="49"/>
      <c r="Q95" s="116">
        <v>656</v>
      </c>
      <c r="R95" s="116">
        <v>3559</v>
      </c>
      <c r="S95" s="116">
        <v>3559</v>
      </c>
      <c r="T95" s="116">
        <v>3559</v>
      </c>
      <c r="U95" s="116">
        <v>3559</v>
      </c>
      <c r="V95" s="116">
        <v>3559</v>
      </c>
      <c r="W95" s="116">
        <v>3559</v>
      </c>
      <c r="X95" s="116">
        <v>3559</v>
      </c>
      <c r="Y95" s="116">
        <v>3559</v>
      </c>
      <c r="Z95" s="116">
        <v>3559</v>
      </c>
      <c r="AA95" s="116">
        <v>3559</v>
      </c>
      <c r="AB95" s="116">
        <v>3559</v>
      </c>
      <c r="AC95" s="116">
        <v>3559</v>
      </c>
      <c r="AD95" s="116">
        <v>3559</v>
      </c>
      <c r="AE95" s="116">
        <v>3559</v>
      </c>
      <c r="AF95" s="116">
        <v>3559</v>
      </c>
      <c r="AG95" s="116">
        <v>656</v>
      </c>
      <c r="AH95" s="116">
        <f t="shared" si="40"/>
        <v>32.800000000000004</v>
      </c>
      <c r="AI95" s="116">
        <f>AG95*25%</f>
        <v>164</v>
      </c>
      <c r="AJ95" s="116">
        <f>AG95*40%</f>
        <v>262.40000000000003</v>
      </c>
      <c r="AK95" s="116">
        <f>AG95*30%</f>
        <v>196.79999999999998</v>
      </c>
      <c r="AL95" s="116">
        <f>656*(1-11478.83/222929.2)</f>
        <v>622.2219553113724</v>
      </c>
      <c r="AM95" s="116">
        <f>AL95*5%</f>
        <v>31.111097765568623</v>
      </c>
      <c r="AN95" s="116">
        <f>AL95*25%</f>
        <v>155.5554888278431</v>
      </c>
      <c r="AO95" s="116">
        <f>AL95*40%</f>
        <v>248.88878212454898</v>
      </c>
      <c r="AP95" s="116">
        <f>AL95*30%</f>
        <v>186.66658659341172</v>
      </c>
      <c r="AQ95" s="111">
        <f>Q95</f>
        <v>656</v>
      </c>
      <c r="AR95" s="111"/>
      <c r="AS95" s="111"/>
      <c r="AT95" s="111">
        <f>AQ95</f>
        <v>656</v>
      </c>
      <c r="AU95" s="111"/>
      <c r="AV95" s="53"/>
      <c r="AW95" s="44"/>
      <c r="AX95" s="39"/>
      <c r="AY95" s="40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ht="30" customHeight="1">
      <c r="A96" s="95" t="s">
        <v>274</v>
      </c>
      <c r="B96" s="42"/>
      <c r="C96" s="77" t="s">
        <v>118</v>
      </c>
      <c r="D96" s="43">
        <v>2014</v>
      </c>
      <c r="E96" s="43">
        <v>2014</v>
      </c>
      <c r="F96" s="48"/>
      <c r="G96" s="49"/>
      <c r="H96" s="49"/>
      <c r="I96" s="49"/>
      <c r="J96" s="49"/>
      <c r="K96" s="50"/>
      <c r="L96" s="49"/>
      <c r="M96" s="50"/>
      <c r="N96" s="51"/>
      <c r="O96" s="50"/>
      <c r="P96" s="49"/>
      <c r="Q96" s="116">
        <v>572</v>
      </c>
      <c r="R96" s="116">
        <v>1186</v>
      </c>
      <c r="S96" s="116">
        <v>1186</v>
      </c>
      <c r="T96" s="116">
        <v>1186</v>
      </c>
      <c r="U96" s="116">
        <v>1186</v>
      </c>
      <c r="V96" s="116">
        <v>1186</v>
      </c>
      <c r="W96" s="116">
        <v>1186</v>
      </c>
      <c r="X96" s="116">
        <v>1186</v>
      </c>
      <c r="Y96" s="116">
        <v>1186</v>
      </c>
      <c r="Z96" s="116">
        <v>1186</v>
      </c>
      <c r="AA96" s="116">
        <v>1186</v>
      </c>
      <c r="AB96" s="116">
        <v>1186</v>
      </c>
      <c r="AC96" s="116">
        <v>1186</v>
      </c>
      <c r="AD96" s="116">
        <v>1186</v>
      </c>
      <c r="AE96" s="116">
        <v>1186</v>
      </c>
      <c r="AF96" s="116">
        <v>1186</v>
      </c>
      <c r="AG96" s="116">
        <v>572</v>
      </c>
      <c r="AH96" s="116">
        <f t="shared" si="40"/>
        <v>28.6</v>
      </c>
      <c r="AI96" s="116">
        <f aca="true" t="shared" si="50" ref="AI96:AI102">AG96*25%</f>
        <v>143</v>
      </c>
      <c r="AJ96" s="116">
        <f aca="true" t="shared" si="51" ref="AJ96:AJ102">AG96*40%</f>
        <v>228.8</v>
      </c>
      <c r="AK96" s="116">
        <f aca="true" t="shared" si="52" ref="AK96:AK102">AG96*30%</f>
        <v>171.6</v>
      </c>
      <c r="AL96" s="116">
        <f>572*(1-11478.83/222929.2)</f>
        <v>542.5471927410138</v>
      </c>
      <c r="AM96" s="116">
        <f aca="true" t="shared" si="53" ref="AM96:AM102">AL96*5%</f>
        <v>27.127359637050688</v>
      </c>
      <c r="AN96" s="116">
        <f aca="true" t="shared" si="54" ref="AN96:AN102">AL96*25%</f>
        <v>135.63679818525344</v>
      </c>
      <c r="AO96" s="116">
        <f aca="true" t="shared" si="55" ref="AO96:AO102">AL96*40%</f>
        <v>217.0188770964055</v>
      </c>
      <c r="AP96" s="116">
        <f aca="true" t="shared" si="56" ref="AP96:AP102">AL96*30%</f>
        <v>162.76415782230413</v>
      </c>
      <c r="AQ96" s="111">
        <f aca="true" t="shared" si="57" ref="AQ96:AQ101">Q96</f>
        <v>572</v>
      </c>
      <c r="AR96" s="111"/>
      <c r="AS96" s="111"/>
      <c r="AT96" s="111"/>
      <c r="AU96" s="111">
        <f>AQ96</f>
        <v>572</v>
      </c>
      <c r="AV96" s="53"/>
      <c r="AW96" s="44"/>
      <c r="AX96" s="39"/>
      <c r="AY96" s="40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ht="30" customHeight="1">
      <c r="A97" s="95" t="s">
        <v>275</v>
      </c>
      <c r="B97" s="42"/>
      <c r="C97" s="77" t="s">
        <v>125</v>
      </c>
      <c r="D97" s="43">
        <v>2014</v>
      </c>
      <c r="E97" s="43">
        <v>2014</v>
      </c>
      <c r="F97" s="48"/>
      <c r="G97" s="49"/>
      <c r="H97" s="49"/>
      <c r="I97" s="49"/>
      <c r="J97" s="49"/>
      <c r="K97" s="50"/>
      <c r="L97" s="49"/>
      <c r="M97" s="50"/>
      <c r="N97" s="51"/>
      <c r="O97" s="50"/>
      <c r="P97" s="49"/>
      <c r="Q97" s="116">
        <v>1248.29</v>
      </c>
      <c r="R97" s="116">
        <v>932</v>
      </c>
      <c r="S97" s="116">
        <v>932</v>
      </c>
      <c r="T97" s="116">
        <v>932</v>
      </c>
      <c r="U97" s="116">
        <v>932</v>
      </c>
      <c r="V97" s="116">
        <v>932</v>
      </c>
      <c r="W97" s="116">
        <v>932</v>
      </c>
      <c r="X97" s="116">
        <v>932</v>
      </c>
      <c r="Y97" s="116">
        <v>932</v>
      </c>
      <c r="Z97" s="116">
        <v>932</v>
      </c>
      <c r="AA97" s="116">
        <v>932</v>
      </c>
      <c r="AB97" s="116">
        <v>932</v>
      </c>
      <c r="AC97" s="116">
        <v>932</v>
      </c>
      <c r="AD97" s="116">
        <v>932</v>
      </c>
      <c r="AE97" s="116">
        <v>932</v>
      </c>
      <c r="AF97" s="116">
        <v>932</v>
      </c>
      <c r="AG97" s="116">
        <v>1248.29</v>
      </c>
      <c r="AH97" s="116">
        <f t="shared" si="40"/>
        <v>62.414500000000004</v>
      </c>
      <c r="AI97" s="116">
        <f t="shared" si="50"/>
        <v>312.0725</v>
      </c>
      <c r="AJ97" s="116">
        <f t="shared" si="51"/>
        <v>499.31600000000003</v>
      </c>
      <c r="AK97" s="116">
        <f t="shared" si="52"/>
        <v>374.48699999999997</v>
      </c>
      <c r="AL97" s="116">
        <f>1248.29*(1-11478.83/222929.2)</f>
        <v>1184.0143972494407</v>
      </c>
      <c r="AM97" s="116">
        <f t="shared" si="53"/>
        <v>59.200719862472035</v>
      </c>
      <c r="AN97" s="116">
        <f t="shared" si="54"/>
        <v>296.00359931236017</v>
      </c>
      <c r="AO97" s="116">
        <f t="shared" si="55"/>
        <v>473.6057588997763</v>
      </c>
      <c r="AP97" s="116">
        <f t="shared" si="56"/>
        <v>355.20431917483216</v>
      </c>
      <c r="AQ97" s="111">
        <f t="shared" si="57"/>
        <v>1248.29</v>
      </c>
      <c r="AR97" s="111"/>
      <c r="AS97" s="111"/>
      <c r="AT97" s="111"/>
      <c r="AU97" s="111">
        <f>AQ97</f>
        <v>1248.29</v>
      </c>
      <c r="AV97" s="53"/>
      <c r="AW97" s="44"/>
      <c r="AX97" s="39"/>
      <c r="AY97" s="40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ht="30" customHeight="1">
      <c r="A98" s="95" t="s">
        <v>276</v>
      </c>
      <c r="B98" s="42"/>
      <c r="C98" s="77" t="s">
        <v>127</v>
      </c>
      <c r="D98" s="43">
        <v>2013</v>
      </c>
      <c r="E98" s="43">
        <v>2014</v>
      </c>
      <c r="F98" s="48"/>
      <c r="G98" s="49"/>
      <c r="H98" s="49"/>
      <c r="I98" s="49"/>
      <c r="J98" s="49"/>
      <c r="K98" s="50"/>
      <c r="L98" s="49"/>
      <c r="M98" s="50"/>
      <c r="N98" s="51"/>
      <c r="O98" s="50"/>
      <c r="P98" s="49"/>
      <c r="Q98" s="116">
        <v>3814</v>
      </c>
      <c r="R98" s="116">
        <v>720</v>
      </c>
      <c r="S98" s="116">
        <v>720</v>
      </c>
      <c r="T98" s="116">
        <v>720</v>
      </c>
      <c r="U98" s="116">
        <v>720</v>
      </c>
      <c r="V98" s="116">
        <v>720</v>
      </c>
      <c r="W98" s="116">
        <v>720</v>
      </c>
      <c r="X98" s="116">
        <v>720</v>
      </c>
      <c r="Y98" s="116">
        <v>720</v>
      </c>
      <c r="Z98" s="116">
        <v>720</v>
      </c>
      <c r="AA98" s="116">
        <v>720</v>
      </c>
      <c r="AB98" s="116">
        <v>720</v>
      </c>
      <c r="AC98" s="116">
        <v>720</v>
      </c>
      <c r="AD98" s="116">
        <v>720</v>
      </c>
      <c r="AE98" s="116">
        <v>720</v>
      </c>
      <c r="AF98" s="116">
        <v>720</v>
      </c>
      <c r="AG98" s="116">
        <v>3814</v>
      </c>
      <c r="AH98" s="116">
        <f t="shared" si="40"/>
        <v>190.70000000000002</v>
      </c>
      <c r="AI98" s="116">
        <f t="shared" si="50"/>
        <v>953.5</v>
      </c>
      <c r="AJ98" s="116">
        <f t="shared" si="51"/>
        <v>1525.6000000000001</v>
      </c>
      <c r="AK98" s="116">
        <f t="shared" si="52"/>
        <v>1144.2</v>
      </c>
      <c r="AL98" s="116">
        <f>3814*(1-11478.83/222929.2)</f>
        <v>3617.6136243255705</v>
      </c>
      <c r="AM98" s="116">
        <f t="shared" si="53"/>
        <v>180.88068121627853</v>
      </c>
      <c r="AN98" s="116">
        <f t="shared" si="54"/>
        <v>904.4034060813926</v>
      </c>
      <c r="AO98" s="116">
        <f t="shared" si="55"/>
        <v>1447.0454497302283</v>
      </c>
      <c r="AP98" s="116">
        <f t="shared" si="56"/>
        <v>1085.284087297671</v>
      </c>
      <c r="AQ98" s="111">
        <f t="shared" si="57"/>
        <v>3814</v>
      </c>
      <c r="AR98" s="117"/>
      <c r="AS98" s="111"/>
      <c r="AT98" s="111">
        <f>AQ98</f>
        <v>3814</v>
      </c>
      <c r="AU98" s="111"/>
      <c r="AV98" s="53"/>
      <c r="AW98" s="44"/>
      <c r="AX98" s="39"/>
      <c r="AY98" s="40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ht="30" customHeight="1">
      <c r="A99" s="95" t="s">
        <v>277</v>
      </c>
      <c r="B99" s="42"/>
      <c r="C99" s="77" t="s">
        <v>128</v>
      </c>
      <c r="D99" s="43">
        <v>2013</v>
      </c>
      <c r="E99" s="43">
        <v>2014</v>
      </c>
      <c r="F99" s="48"/>
      <c r="G99" s="49"/>
      <c r="H99" s="49"/>
      <c r="I99" s="49"/>
      <c r="J99" s="49"/>
      <c r="K99" s="50"/>
      <c r="L99" s="49"/>
      <c r="M99" s="50"/>
      <c r="N99" s="51"/>
      <c r="O99" s="50"/>
      <c r="P99" s="49"/>
      <c r="Q99" s="116">
        <v>2203.39</v>
      </c>
      <c r="R99" s="116">
        <v>407</v>
      </c>
      <c r="S99" s="116">
        <v>407</v>
      </c>
      <c r="T99" s="116">
        <v>407</v>
      </c>
      <c r="U99" s="116">
        <v>407</v>
      </c>
      <c r="V99" s="116">
        <v>407</v>
      </c>
      <c r="W99" s="116">
        <v>407</v>
      </c>
      <c r="X99" s="116">
        <v>407</v>
      </c>
      <c r="Y99" s="116">
        <v>407</v>
      </c>
      <c r="Z99" s="116">
        <v>407</v>
      </c>
      <c r="AA99" s="116">
        <v>407</v>
      </c>
      <c r="AB99" s="116">
        <v>407</v>
      </c>
      <c r="AC99" s="116">
        <v>407</v>
      </c>
      <c r="AD99" s="116">
        <v>407</v>
      </c>
      <c r="AE99" s="116">
        <v>407</v>
      </c>
      <c r="AF99" s="116">
        <v>407</v>
      </c>
      <c r="AG99" s="116">
        <v>2203.39</v>
      </c>
      <c r="AH99" s="116">
        <f t="shared" si="40"/>
        <v>110.1695</v>
      </c>
      <c r="AI99" s="116">
        <f t="shared" si="50"/>
        <v>550.8475</v>
      </c>
      <c r="AJ99" s="116">
        <f t="shared" si="51"/>
        <v>881.356</v>
      </c>
      <c r="AK99" s="116">
        <f t="shared" si="52"/>
        <v>661.0169999999999</v>
      </c>
      <c r="AL99" s="116">
        <f>2203.39*(1-11478.83/222929.2)</f>
        <v>2089.935417855983</v>
      </c>
      <c r="AM99" s="116">
        <f t="shared" si="53"/>
        <v>104.49677089279915</v>
      </c>
      <c r="AN99" s="116">
        <f t="shared" si="54"/>
        <v>522.4838544639957</v>
      </c>
      <c r="AO99" s="116">
        <f t="shared" si="55"/>
        <v>835.9741671423932</v>
      </c>
      <c r="AP99" s="116">
        <f t="shared" si="56"/>
        <v>626.9806253567948</v>
      </c>
      <c r="AQ99" s="111">
        <f t="shared" si="57"/>
        <v>2203.39</v>
      </c>
      <c r="AR99" s="111"/>
      <c r="AS99" s="111">
        <f>AQ99</f>
        <v>2203.39</v>
      </c>
      <c r="AT99" s="111"/>
      <c r="AU99" s="111"/>
      <c r="AV99" s="53"/>
      <c r="AW99" s="44"/>
      <c r="AX99" s="39"/>
      <c r="AY99" s="40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ht="30" customHeight="1">
      <c r="A100" s="95" t="s">
        <v>278</v>
      </c>
      <c r="B100" s="42"/>
      <c r="C100" s="77" t="s">
        <v>129</v>
      </c>
      <c r="D100" s="43">
        <v>2013</v>
      </c>
      <c r="E100" s="43">
        <v>2014</v>
      </c>
      <c r="F100" s="48"/>
      <c r="G100" s="49"/>
      <c r="H100" s="49"/>
      <c r="I100" s="49"/>
      <c r="J100" s="49"/>
      <c r="K100" s="50"/>
      <c r="L100" s="49"/>
      <c r="M100" s="50"/>
      <c r="N100" s="51"/>
      <c r="O100" s="50"/>
      <c r="P100" s="49"/>
      <c r="Q100" s="116">
        <v>1779.66</v>
      </c>
      <c r="R100" s="116">
        <v>441</v>
      </c>
      <c r="S100" s="116">
        <v>441</v>
      </c>
      <c r="T100" s="116">
        <v>441</v>
      </c>
      <c r="U100" s="116">
        <v>441</v>
      </c>
      <c r="V100" s="116">
        <v>441</v>
      </c>
      <c r="W100" s="116">
        <v>441</v>
      </c>
      <c r="X100" s="116">
        <v>441</v>
      </c>
      <c r="Y100" s="116">
        <v>441</v>
      </c>
      <c r="Z100" s="116">
        <v>441</v>
      </c>
      <c r="AA100" s="116">
        <v>441</v>
      </c>
      <c r="AB100" s="116">
        <v>441</v>
      </c>
      <c r="AC100" s="116">
        <v>441</v>
      </c>
      <c r="AD100" s="116">
        <v>441</v>
      </c>
      <c r="AE100" s="116">
        <v>441</v>
      </c>
      <c r="AF100" s="116">
        <v>441</v>
      </c>
      <c r="AG100" s="116">
        <v>1779.66</v>
      </c>
      <c r="AH100" s="116">
        <f t="shared" si="40"/>
        <v>88.983</v>
      </c>
      <c r="AI100" s="116">
        <f t="shared" si="50"/>
        <v>444.915</v>
      </c>
      <c r="AJ100" s="116">
        <f t="shared" si="51"/>
        <v>711.864</v>
      </c>
      <c r="AK100" s="116">
        <f t="shared" si="52"/>
        <v>533.898</v>
      </c>
      <c r="AL100" s="116">
        <f>1779.66*(1-11478.83/222929.2)</f>
        <v>1688.0236661424344</v>
      </c>
      <c r="AM100" s="116">
        <f t="shared" si="53"/>
        <v>84.40118330712173</v>
      </c>
      <c r="AN100" s="116">
        <f t="shared" si="54"/>
        <v>422.0059165356086</v>
      </c>
      <c r="AO100" s="116">
        <f t="shared" si="55"/>
        <v>675.2094664569738</v>
      </c>
      <c r="AP100" s="116">
        <f t="shared" si="56"/>
        <v>506.4070998427303</v>
      </c>
      <c r="AQ100" s="111">
        <f t="shared" si="57"/>
        <v>1779.66</v>
      </c>
      <c r="AR100" s="111"/>
      <c r="AS100" s="111"/>
      <c r="AT100" s="111">
        <f>AQ100</f>
        <v>1779.66</v>
      </c>
      <c r="AU100" s="111"/>
      <c r="AV100" s="53"/>
      <c r="AW100" s="44"/>
      <c r="AX100" s="39"/>
      <c r="AY100" s="40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ht="30" customHeight="1">
      <c r="A101" s="95" t="s">
        <v>279</v>
      </c>
      <c r="B101" s="42"/>
      <c r="C101" s="77" t="s">
        <v>136</v>
      </c>
      <c r="D101" s="43">
        <v>2013</v>
      </c>
      <c r="E101" s="43">
        <v>2014</v>
      </c>
      <c r="F101" s="48"/>
      <c r="G101" s="49"/>
      <c r="H101" s="49"/>
      <c r="I101" s="49"/>
      <c r="J101" s="49"/>
      <c r="K101" s="50"/>
      <c r="L101" s="49"/>
      <c r="M101" s="50"/>
      <c r="N101" s="51"/>
      <c r="O101" s="50"/>
      <c r="P101" s="49"/>
      <c r="Q101" s="116">
        <v>7360.17</v>
      </c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>
        <v>7360.17</v>
      </c>
      <c r="AH101" s="116">
        <f t="shared" si="40"/>
        <v>368.0085</v>
      </c>
      <c r="AI101" s="116">
        <f t="shared" si="50"/>
        <v>1840.0425</v>
      </c>
      <c r="AJ101" s="116">
        <f t="shared" si="51"/>
        <v>2944.068</v>
      </c>
      <c r="AK101" s="116">
        <f t="shared" si="52"/>
        <v>2208.051</v>
      </c>
      <c r="AL101" s="116">
        <f>6780*(1-11478.83/222929.2)</f>
        <v>6430.891550321806</v>
      </c>
      <c r="AM101" s="116">
        <f t="shared" si="53"/>
        <v>321.5445775160903</v>
      </c>
      <c r="AN101" s="116">
        <f t="shared" si="54"/>
        <v>1607.7228875804515</v>
      </c>
      <c r="AO101" s="116">
        <f t="shared" si="55"/>
        <v>2572.3566201287226</v>
      </c>
      <c r="AP101" s="116">
        <f t="shared" si="56"/>
        <v>1929.2674650965416</v>
      </c>
      <c r="AQ101" s="111">
        <f t="shared" si="57"/>
        <v>7360.17</v>
      </c>
      <c r="AR101" s="111"/>
      <c r="AS101" s="111"/>
      <c r="AT101" s="111">
        <f>AQ101</f>
        <v>7360.17</v>
      </c>
      <c r="AU101" s="111"/>
      <c r="AV101" s="53"/>
      <c r="AW101" s="44"/>
      <c r="AX101" s="39"/>
      <c r="AY101" s="40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ht="30" customHeight="1">
      <c r="A102" s="95" t="s">
        <v>280</v>
      </c>
      <c r="B102" s="42"/>
      <c r="C102" s="77" t="s">
        <v>238</v>
      </c>
      <c r="D102" s="43">
        <v>2014</v>
      </c>
      <c r="E102" s="43">
        <v>2014</v>
      </c>
      <c r="F102" s="48"/>
      <c r="G102" s="49"/>
      <c r="H102" s="49"/>
      <c r="I102" s="49"/>
      <c r="J102" s="49"/>
      <c r="K102" s="50"/>
      <c r="L102" s="49"/>
      <c r="M102" s="50"/>
      <c r="N102" s="51"/>
      <c r="O102" s="50"/>
      <c r="P102" s="49"/>
      <c r="Q102" s="116">
        <v>1271.19</v>
      </c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>
        <v>1271.19</v>
      </c>
      <c r="AH102" s="116">
        <f t="shared" si="40"/>
        <v>63.55950000000001</v>
      </c>
      <c r="AI102" s="116">
        <f t="shared" si="50"/>
        <v>317.7975</v>
      </c>
      <c r="AJ102" s="116">
        <f t="shared" si="51"/>
        <v>508.47600000000006</v>
      </c>
      <c r="AK102" s="116">
        <f t="shared" si="52"/>
        <v>381.357</v>
      </c>
      <c r="AL102" s="116">
        <f>593.22*(1-11478.83/222929.2)</f>
        <v>562.6745553808115</v>
      </c>
      <c r="AM102" s="116">
        <f t="shared" si="53"/>
        <v>28.133727769040576</v>
      </c>
      <c r="AN102" s="116">
        <f t="shared" si="54"/>
        <v>140.66863884520288</v>
      </c>
      <c r="AO102" s="116">
        <f t="shared" si="55"/>
        <v>225.0698221523246</v>
      </c>
      <c r="AP102" s="116">
        <f t="shared" si="56"/>
        <v>168.80236661424345</v>
      </c>
      <c r="AQ102" s="111"/>
      <c r="AR102" s="111"/>
      <c r="AS102" s="111"/>
      <c r="AT102" s="111"/>
      <c r="AU102" s="111"/>
      <c r="AV102" s="53"/>
      <c r="AW102" s="44"/>
      <c r="AX102" s="39"/>
      <c r="AY102" s="40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ht="30" customHeight="1">
      <c r="A103" s="95" t="s">
        <v>281</v>
      </c>
      <c r="B103" s="42"/>
      <c r="C103" s="77" t="s">
        <v>239</v>
      </c>
      <c r="D103" s="43">
        <v>2014</v>
      </c>
      <c r="E103" s="43">
        <v>2015</v>
      </c>
      <c r="F103" s="48"/>
      <c r="G103" s="49"/>
      <c r="H103" s="49"/>
      <c r="I103" s="49"/>
      <c r="J103" s="49"/>
      <c r="K103" s="50"/>
      <c r="L103" s="49"/>
      <c r="M103" s="50"/>
      <c r="N103" s="51"/>
      <c r="O103" s="50"/>
      <c r="P103" s="49"/>
      <c r="Q103" s="135">
        <v>2860.15</v>
      </c>
      <c r="R103" s="135">
        <v>2861.15</v>
      </c>
      <c r="S103" s="135">
        <v>2862.15</v>
      </c>
      <c r="T103" s="135">
        <v>2863.15</v>
      </c>
      <c r="U103" s="135">
        <v>2864.15</v>
      </c>
      <c r="V103" s="135">
        <v>2865.15</v>
      </c>
      <c r="W103" s="135">
        <v>2866.15</v>
      </c>
      <c r="X103" s="135">
        <v>2867.15</v>
      </c>
      <c r="Y103" s="135">
        <v>2868.15</v>
      </c>
      <c r="Z103" s="135">
        <v>2869.15</v>
      </c>
      <c r="AA103" s="135">
        <v>2870.15</v>
      </c>
      <c r="AB103" s="135">
        <v>2871.15</v>
      </c>
      <c r="AC103" s="135">
        <v>2872.15</v>
      </c>
      <c r="AD103" s="135">
        <v>2873.15</v>
      </c>
      <c r="AE103" s="135">
        <v>2874.15</v>
      </c>
      <c r="AF103" s="135">
        <v>2875.15</v>
      </c>
      <c r="AG103" s="135">
        <v>2860.15</v>
      </c>
      <c r="AH103" s="135">
        <f>AG103*25%</f>
        <v>715.0375</v>
      </c>
      <c r="AI103" s="135">
        <f>AG103*25%</f>
        <v>715.0375</v>
      </c>
      <c r="AJ103" s="135">
        <v>715.04</v>
      </c>
      <c r="AK103" s="135">
        <v>715.04</v>
      </c>
      <c r="AL103" s="135">
        <f>2542.37*(1-11478.83/222929.2)</f>
        <v>2411.4610251905087</v>
      </c>
      <c r="AM103" s="135">
        <f>AL103*25%</f>
        <v>602.8652562976272</v>
      </c>
      <c r="AN103" s="135">
        <v>635.59</v>
      </c>
      <c r="AO103" s="135">
        <v>635.59</v>
      </c>
      <c r="AP103" s="135">
        <v>635.59</v>
      </c>
      <c r="AQ103" s="138">
        <f>Q103</f>
        <v>2860.15</v>
      </c>
      <c r="AR103" s="138"/>
      <c r="AS103" s="138"/>
      <c r="AT103" s="138">
        <f>AQ103</f>
        <v>2860.15</v>
      </c>
      <c r="AU103" s="138"/>
      <c r="AV103" s="53"/>
      <c r="AW103" s="44"/>
      <c r="AX103" s="39"/>
      <c r="AY103" s="40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ht="30" customHeight="1">
      <c r="A104" s="95" t="s">
        <v>282</v>
      </c>
      <c r="B104" s="42"/>
      <c r="C104" s="77" t="s">
        <v>137</v>
      </c>
      <c r="D104" s="43">
        <v>2013</v>
      </c>
      <c r="E104" s="43">
        <v>2014</v>
      </c>
      <c r="F104" s="48"/>
      <c r="G104" s="49"/>
      <c r="H104" s="49"/>
      <c r="I104" s="49"/>
      <c r="J104" s="49"/>
      <c r="K104" s="50"/>
      <c r="L104" s="49"/>
      <c r="M104" s="50"/>
      <c r="N104" s="51"/>
      <c r="O104" s="50"/>
      <c r="P104" s="49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8"/>
      <c r="AR104" s="138"/>
      <c r="AS104" s="138"/>
      <c r="AT104" s="138"/>
      <c r="AU104" s="138"/>
      <c r="AV104" s="53"/>
      <c r="AW104" s="44"/>
      <c r="AX104" s="39"/>
      <c r="AY104" s="40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ht="30" customHeight="1">
      <c r="A105" s="95" t="s">
        <v>283</v>
      </c>
      <c r="B105" s="42"/>
      <c r="C105" s="77" t="s">
        <v>243</v>
      </c>
      <c r="D105" s="43">
        <v>2014</v>
      </c>
      <c r="E105" s="43">
        <v>2015</v>
      </c>
      <c r="F105" s="48"/>
      <c r="G105" s="49"/>
      <c r="H105" s="49"/>
      <c r="I105" s="49"/>
      <c r="J105" s="49"/>
      <c r="K105" s="50"/>
      <c r="L105" s="49"/>
      <c r="M105" s="50"/>
      <c r="N105" s="51"/>
      <c r="O105" s="50"/>
      <c r="P105" s="49"/>
      <c r="Q105" s="116">
        <v>18300</v>
      </c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>
        <v>18300</v>
      </c>
      <c r="AH105" s="116">
        <f>AG105*5%</f>
        <v>915</v>
      </c>
      <c r="AI105" s="116">
        <f>AG105*25%</f>
        <v>4575</v>
      </c>
      <c r="AJ105" s="116">
        <f>AG105*40%</f>
        <v>7320</v>
      </c>
      <c r="AK105" s="116">
        <f>AG105*30%</f>
        <v>5490</v>
      </c>
      <c r="AL105" s="116">
        <f>13670*(1-11478.83/222929.2)</f>
        <v>12966.119099247653</v>
      </c>
      <c r="AM105" s="116">
        <f>AL105*5%</f>
        <v>648.3059549623827</v>
      </c>
      <c r="AN105" s="116">
        <f aca="true" t="shared" si="58" ref="AN105:AN113">AL105*25%</f>
        <v>3241.5297748119133</v>
      </c>
      <c r="AO105" s="116">
        <f aca="true" t="shared" si="59" ref="AO105:AO112">AL105*40%</f>
        <v>5186.447639699061</v>
      </c>
      <c r="AP105" s="116">
        <f aca="true" t="shared" si="60" ref="AP105:AP112">AL105*30%</f>
        <v>3889.835729774296</v>
      </c>
      <c r="AQ105" s="111"/>
      <c r="AR105" s="111"/>
      <c r="AS105" s="111"/>
      <c r="AT105" s="111"/>
      <c r="AU105" s="111"/>
      <c r="AV105" s="53"/>
      <c r="AW105" s="44"/>
      <c r="AX105" s="39"/>
      <c r="AY105" s="40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ht="30" customHeight="1">
      <c r="A106" s="95" t="s">
        <v>284</v>
      </c>
      <c r="B106" s="42"/>
      <c r="C106" s="77" t="s">
        <v>139</v>
      </c>
      <c r="D106" s="43">
        <v>2013</v>
      </c>
      <c r="E106" s="43">
        <v>2014</v>
      </c>
      <c r="F106" s="48"/>
      <c r="G106" s="49"/>
      <c r="H106" s="49"/>
      <c r="I106" s="49"/>
      <c r="J106" s="49"/>
      <c r="K106" s="50"/>
      <c r="L106" s="49"/>
      <c r="M106" s="50"/>
      <c r="N106" s="51"/>
      <c r="O106" s="50"/>
      <c r="P106" s="49"/>
      <c r="Q106" s="116">
        <v>1779.66</v>
      </c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>
        <v>1779.66</v>
      </c>
      <c r="AH106" s="116">
        <f>AG106*5%</f>
        <v>88.983</v>
      </c>
      <c r="AI106" s="116">
        <f>AG106*25%</f>
        <v>444.915</v>
      </c>
      <c r="AJ106" s="116">
        <f>AG106*40%</f>
        <v>711.864</v>
      </c>
      <c r="AK106" s="116">
        <f>AG106*30%</f>
        <v>533.898</v>
      </c>
      <c r="AL106" s="116">
        <f>1779.66*(1-11478.83/222929.2)</f>
        <v>1688.0236661424344</v>
      </c>
      <c r="AM106" s="116">
        <f aca="true" t="shared" si="61" ref="AM106:AM112">AL106*5%</f>
        <v>84.40118330712173</v>
      </c>
      <c r="AN106" s="116">
        <f t="shared" si="58"/>
        <v>422.0059165356086</v>
      </c>
      <c r="AO106" s="116">
        <f t="shared" si="59"/>
        <v>675.2094664569738</v>
      </c>
      <c r="AP106" s="116">
        <f t="shared" si="60"/>
        <v>506.4070998427303</v>
      </c>
      <c r="AQ106" s="111">
        <f>Q106</f>
        <v>1779.66</v>
      </c>
      <c r="AR106" s="111"/>
      <c r="AS106" s="111"/>
      <c r="AT106" s="111">
        <f>AQ106</f>
        <v>1779.66</v>
      </c>
      <c r="AU106" s="111"/>
      <c r="AV106" s="53"/>
      <c r="AW106" s="44"/>
      <c r="AX106" s="39"/>
      <c r="AY106" s="40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ht="30" customHeight="1">
      <c r="A107" s="95" t="s">
        <v>285</v>
      </c>
      <c r="B107" s="42"/>
      <c r="C107" s="77" t="s">
        <v>150</v>
      </c>
      <c r="D107" s="43">
        <v>2013</v>
      </c>
      <c r="E107" s="43">
        <v>2014</v>
      </c>
      <c r="F107" s="48"/>
      <c r="G107" s="49"/>
      <c r="H107" s="49"/>
      <c r="I107" s="49"/>
      <c r="J107" s="49"/>
      <c r="K107" s="50"/>
      <c r="L107" s="49"/>
      <c r="M107" s="50"/>
      <c r="N107" s="51"/>
      <c r="O107" s="50"/>
      <c r="P107" s="49"/>
      <c r="Q107" s="135">
        <v>11577</v>
      </c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35">
        <v>11577</v>
      </c>
      <c r="AH107" s="135">
        <f>AG107*25%</f>
        <v>2894.25</v>
      </c>
      <c r="AI107" s="135">
        <f>AG107*25%</f>
        <v>2894.25</v>
      </c>
      <c r="AJ107" s="135">
        <f>AG107*25%</f>
        <v>2894.25</v>
      </c>
      <c r="AK107" s="135">
        <f>AG107*25%</f>
        <v>2894.25</v>
      </c>
      <c r="AL107" s="116">
        <f>8983.04*(1-11478.83/222929.2)</f>
        <v>8520.494990000414</v>
      </c>
      <c r="AM107" s="116">
        <f t="shared" si="61"/>
        <v>426.02474950002073</v>
      </c>
      <c r="AN107" s="116">
        <f t="shared" si="58"/>
        <v>2130.1237475001035</v>
      </c>
      <c r="AO107" s="116">
        <f t="shared" si="59"/>
        <v>3408.197996000166</v>
      </c>
      <c r="AP107" s="116">
        <f t="shared" si="60"/>
        <v>2556.1484970001243</v>
      </c>
      <c r="AQ107" s="138">
        <f>Q107</f>
        <v>11577</v>
      </c>
      <c r="AR107" s="138"/>
      <c r="AS107" s="138"/>
      <c r="AT107" s="138"/>
      <c r="AU107" s="138">
        <f>AQ107</f>
        <v>11577</v>
      </c>
      <c r="AV107" s="53"/>
      <c r="AW107" s="44"/>
      <c r="AX107" s="39"/>
      <c r="AY107" s="40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ht="30" customHeight="1">
      <c r="A108" s="95" t="s">
        <v>286</v>
      </c>
      <c r="B108" s="42"/>
      <c r="C108" s="77" t="s">
        <v>140</v>
      </c>
      <c r="D108" s="43">
        <v>2014</v>
      </c>
      <c r="E108" s="43">
        <v>2014</v>
      </c>
      <c r="F108" s="48"/>
      <c r="G108" s="49"/>
      <c r="H108" s="49"/>
      <c r="I108" s="49"/>
      <c r="J108" s="49"/>
      <c r="K108" s="50"/>
      <c r="L108" s="49"/>
      <c r="M108" s="50"/>
      <c r="N108" s="51"/>
      <c r="O108" s="50"/>
      <c r="P108" s="49"/>
      <c r="Q108" s="13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36"/>
      <c r="AH108" s="136"/>
      <c r="AI108" s="136"/>
      <c r="AJ108" s="136"/>
      <c r="AK108" s="136"/>
      <c r="AL108" s="116">
        <f>677.97*(1-11478.83/222929.2)</f>
        <v>643.060699759834</v>
      </c>
      <c r="AM108" s="116">
        <f t="shared" si="61"/>
        <v>32.1530349879917</v>
      </c>
      <c r="AN108" s="116">
        <f t="shared" si="58"/>
        <v>160.7651749399585</v>
      </c>
      <c r="AO108" s="116">
        <f t="shared" si="59"/>
        <v>257.2242799039336</v>
      </c>
      <c r="AP108" s="116">
        <f t="shared" si="60"/>
        <v>192.91820992795022</v>
      </c>
      <c r="AQ108" s="138"/>
      <c r="AR108" s="138"/>
      <c r="AS108" s="138"/>
      <c r="AT108" s="138"/>
      <c r="AU108" s="138"/>
      <c r="AV108" s="53"/>
      <c r="AW108" s="44"/>
      <c r="AX108" s="39"/>
      <c r="AY108" s="40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 ht="30" customHeight="1">
      <c r="A109" s="95" t="s">
        <v>287</v>
      </c>
      <c r="B109" s="42"/>
      <c r="C109" s="77" t="s">
        <v>141</v>
      </c>
      <c r="D109" s="43">
        <v>2014</v>
      </c>
      <c r="E109" s="43">
        <v>2014</v>
      </c>
      <c r="F109" s="48"/>
      <c r="G109" s="49"/>
      <c r="H109" s="49"/>
      <c r="I109" s="49"/>
      <c r="J109" s="49"/>
      <c r="K109" s="50"/>
      <c r="L109" s="49"/>
      <c r="M109" s="50"/>
      <c r="N109" s="51"/>
      <c r="O109" s="50"/>
      <c r="P109" s="49"/>
      <c r="Q109" s="13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36"/>
      <c r="AH109" s="136"/>
      <c r="AI109" s="136"/>
      <c r="AJ109" s="136"/>
      <c r="AK109" s="136"/>
      <c r="AL109" s="116">
        <f>593.22*(1-11478.83/222929.2)</f>
        <v>562.6745553808115</v>
      </c>
      <c r="AM109" s="116">
        <f t="shared" si="61"/>
        <v>28.133727769040576</v>
      </c>
      <c r="AN109" s="116">
        <f t="shared" si="58"/>
        <v>140.66863884520288</v>
      </c>
      <c r="AO109" s="116">
        <f t="shared" si="59"/>
        <v>225.0698221523246</v>
      </c>
      <c r="AP109" s="116">
        <f t="shared" si="60"/>
        <v>168.80236661424345</v>
      </c>
      <c r="AQ109" s="138"/>
      <c r="AR109" s="138"/>
      <c r="AS109" s="138"/>
      <c r="AT109" s="138"/>
      <c r="AU109" s="138"/>
      <c r="AV109" s="53"/>
      <c r="AW109" s="44"/>
      <c r="AX109" s="39"/>
      <c r="AY109" s="40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 ht="30" customHeight="1">
      <c r="A110" s="95" t="s">
        <v>288</v>
      </c>
      <c r="B110" s="42"/>
      <c r="C110" s="77" t="s">
        <v>142</v>
      </c>
      <c r="D110" s="43">
        <v>2014</v>
      </c>
      <c r="E110" s="43">
        <v>2014</v>
      </c>
      <c r="F110" s="48"/>
      <c r="G110" s="49"/>
      <c r="H110" s="49"/>
      <c r="I110" s="49"/>
      <c r="J110" s="49"/>
      <c r="K110" s="50"/>
      <c r="L110" s="49"/>
      <c r="M110" s="50"/>
      <c r="N110" s="51"/>
      <c r="O110" s="50"/>
      <c r="P110" s="49"/>
      <c r="Q110" s="13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36"/>
      <c r="AH110" s="136"/>
      <c r="AI110" s="136"/>
      <c r="AJ110" s="136"/>
      <c r="AK110" s="136"/>
      <c r="AL110" s="116">
        <f>762.71*(1-11478.83/222929.2)</f>
        <v>723.4373590480744</v>
      </c>
      <c r="AM110" s="116">
        <f t="shared" si="61"/>
        <v>36.17186795240372</v>
      </c>
      <c r="AN110" s="116">
        <f t="shared" si="58"/>
        <v>180.8593397620186</v>
      </c>
      <c r="AO110" s="116">
        <f t="shared" si="59"/>
        <v>289.3749436192298</v>
      </c>
      <c r="AP110" s="116">
        <f t="shared" si="60"/>
        <v>217.03120771442232</v>
      </c>
      <c r="AQ110" s="138"/>
      <c r="AR110" s="138"/>
      <c r="AS110" s="138"/>
      <c r="AT110" s="138"/>
      <c r="AU110" s="138"/>
      <c r="AV110" s="53"/>
      <c r="AW110" s="44"/>
      <c r="AX110" s="39"/>
      <c r="AY110" s="40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 ht="30" customHeight="1">
      <c r="A111" s="95" t="s">
        <v>289</v>
      </c>
      <c r="B111" s="42"/>
      <c r="C111" s="77" t="s">
        <v>240</v>
      </c>
      <c r="D111" s="43">
        <v>2012</v>
      </c>
      <c r="E111" s="43">
        <v>2014</v>
      </c>
      <c r="F111" s="48"/>
      <c r="G111" s="49"/>
      <c r="H111" s="49"/>
      <c r="I111" s="49"/>
      <c r="J111" s="49"/>
      <c r="K111" s="50"/>
      <c r="L111" s="49"/>
      <c r="M111" s="50"/>
      <c r="N111" s="51"/>
      <c r="O111" s="50"/>
      <c r="P111" s="49"/>
      <c r="Q111" s="116">
        <v>440.68</v>
      </c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>
        <v>440.68</v>
      </c>
      <c r="AH111" s="116">
        <f>AG111*5%</f>
        <v>22.034000000000002</v>
      </c>
      <c r="AI111" s="116">
        <f>AG111*25%</f>
        <v>110.17</v>
      </c>
      <c r="AJ111" s="116">
        <f>AG111*40%</f>
        <v>176.27200000000002</v>
      </c>
      <c r="AK111" s="116">
        <f>AG111*30%</f>
        <v>132.204</v>
      </c>
      <c r="AL111" s="116">
        <f>440.68*(1-11478.83/222929.2)</f>
        <v>417.98898058935305</v>
      </c>
      <c r="AM111" s="116">
        <f>AL111*5%</f>
        <v>20.899449029467654</v>
      </c>
      <c r="AN111" s="116">
        <f t="shared" si="58"/>
        <v>104.49724514733826</v>
      </c>
      <c r="AO111" s="116">
        <f t="shared" si="59"/>
        <v>167.19559223574123</v>
      </c>
      <c r="AP111" s="116">
        <f t="shared" si="60"/>
        <v>125.39669417680591</v>
      </c>
      <c r="AQ111" s="111">
        <f>Q111</f>
        <v>440.68</v>
      </c>
      <c r="AR111" s="111"/>
      <c r="AS111" s="111"/>
      <c r="AT111" s="111">
        <f>AQ111</f>
        <v>440.68</v>
      </c>
      <c r="AU111" s="111"/>
      <c r="AV111" s="53"/>
      <c r="AW111" s="44"/>
      <c r="AX111" s="39"/>
      <c r="AY111" s="40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 ht="30" customHeight="1">
      <c r="A112" s="95" t="s">
        <v>290</v>
      </c>
      <c r="B112" s="42"/>
      <c r="C112" s="77" t="s">
        <v>147</v>
      </c>
      <c r="D112" s="43">
        <v>2012</v>
      </c>
      <c r="E112" s="43">
        <v>2014</v>
      </c>
      <c r="F112" s="48"/>
      <c r="G112" s="49"/>
      <c r="H112" s="49"/>
      <c r="I112" s="49"/>
      <c r="J112" s="49"/>
      <c r="K112" s="50"/>
      <c r="L112" s="49"/>
      <c r="M112" s="50"/>
      <c r="N112" s="51"/>
      <c r="O112" s="50"/>
      <c r="P112" s="49"/>
      <c r="Q112" s="116">
        <f>7627.11+430</f>
        <v>8057.11</v>
      </c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>
        <f>7627.11+430</f>
        <v>8057.11</v>
      </c>
      <c r="AH112" s="116">
        <f>AG112*5%</f>
        <v>402.8555</v>
      </c>
      <c r="AI112" s="116">
        <f>AG112*25%</f>
        <v>2014.2775</v>
      </c>
      <c r="AJ112" s="116">
        <f>AG112*40%</f>
        <v>3222.844</v>
      </c>
      <c r="AK112" s="116">
        <f>AG112*30%</f>
        <v>2417.133</v>
      </c>
      <c r="AL112" s="116">
        <f>7627.11*(1-11478.83/222929.2)</f>
        <v>7234.383075571526</v>
      </c>
      <c r="AM112" s="116">
        <f t="shared" si="61"/>
        <v>361.71915377857636</v>
      </c>
      <c r="AN112" s="116">
        <f t="shared" si="58"/>
        <v>1808.5957688928816</v>
      </c>
      <c r="AO112" s="116">
        <f t="shared" si="59"/>
        <v>2893.753230228611</v>
      </c>
      <c r="AP112" s="116">
        <f t="shared" si="60"/>
        <v>2170.3149226714577</v>
      </c>
      <c r="AQ112" s="111">
        <f>Q112</f>
        <v>8057.11</v>
      </c>
      <c r="AR112" s="111"/>
      <c r="AS112" s="111"/>
      <c r="AT112" s="111">
        <f>AQ112</f>
        <v>8057.11</v>
      </c>
      <c r="AU112" s="111"/>
      <c r="AV112" s="53"/>
      <c r="AW112" s="44"/>
      <c r="AX112" s="39"/>
      <c r="AY112" s="40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 ht="30" customHeight="1">
      <c r="A113" s="95" t="s">
        <v>291</v>
      </c>
      <c r="B113" s="42"/>
      <c r="C113" s="77" t="s">
        <v>148</v>
      </c>
      <c r="D113" s="43">
        <v>2014</v>
      </c>
      <c r="E113" s="43">
        <v>2014</v>
      </c>
      <c r="F113" s="48"/>
      <c r="G113" s="49"/>
      <c r="H113" s="49"/>
      <c r="I113" s="49"/>
      <c r="J113" s="49"/>
      <c r="K113" s="50"/>
      <c r="L113" s="49"/>
      <c r="M113" s="50"/>
      <c r="N113" s="51"/>
      <c r="O113" s="50"/>
      <c r="P113" s="49"/>
      <c r="Q113" s="135">
        <v>12493.98</v>
      </c>
      <c r="R113" s="135">
        <v>11865</v>
      </c>
      <c r="S113" s="135">
        <v>11866</v>
      </c>
      <c r="T113" s="135">
        <v>11867</v>
      </c>
      <c r="U113" s="135">
        <v>11868</v>
      </c>
      <c r="V113" s="135">
        <v>11869</v>
      </c>
      <c r="W113" s="135">
        <v>11870</v>
      </c>
      <c r="X113" s="135">
        <v>11871</v>
      </c>
      <c r="Y113" s="135">
        <v>11872</v>
      </c>
      <c r="Z113" s="135">
        <v>11873</v>
      </c>
      <c r="AA113" s="135">
        <v>11874</v>
      </c>
      <c r="AB113" s="135">
        <v>11875</v>
      </c>
      <c r="AC113" s="135">
        <v>11876</v>
      </c>
      <c r="AD113" s="135">
        <v>11877</v>
      </c>
      <c r="AE113" s="135">
        <v>11878</v>
      </c>
      <c r="AF113" s="135">
        <v>11879</v>
      </c>
      <c r="AG113" s="135">
        <v>12493.98</v>
      </c>
      <c r="AH113" s="135">
        <f>AG113*25%</f>
        <v>3123.495</v>
      </c>
      <c r="AI113" s="135">
        <f>AG113*25%</f>
        <v>3123.495</v>
      </c>
      <c r="AJ113" s="135">
        <f>AG113*25%</f>
        <v>3123.495</v>
      </c>
      <c r="AK113" s="135">
        <f>AG113*25%</f>
        <v>3123.495</v>
      </c>
      <c r="AL113" s="135">
        <f>11864.41*(1-11478.83/222929.2)</f>
        <v>11253.50059270701</v>
      </c>
      <c r="AM113" s="135">
        <f>AL113*25%</f>
        <v>2813.3751481767526</v>
      </c>
      <c r="AN113" s="135">
        <f t="shared" si="58"/>
        <v>2813.3751481767526</v>
      </c>
      <c r="AO113" s="135">
        <f>AL113*25%</f>
        <v>2813.3751481767526</v>
      </c>
      <c r="AP113" s="135">
        <f>AL113*25%</f>
        <v>2813.3751481767526</v>
      </c>
      <c r="AQ113" s="138">
        <f>Q113</f>
        <v>12493.98</v>
      </c>
      <c r="AR113" s="138"/>
      <c r="AS113" s="138"/>
      <c r="AT113" s="143"/>
      <c r="AU113" s="138">
        <f>AQ113</f>
        <v>12493.98</v>
      </c>
      <c r="AV113" s="53"/>
      <c r="AW113" s="44"/>
      <c r="AX113" s="39"/>
      <c r="AY113" s="40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 ht="30" customHeight="1">
      <c r="A114" s="95" t="s">
        <v>292</v>
      </c>
      <c r="B114" s="42"/>
      <c r="C114" s="77" t="s">
        <v>132</v>
      </c>
      <c r="D114" s="43">
        <v>2014</v>
      </c>
      <c r="E114" s="43">
        <v>2014</v>
      </c>
      <c r="F114" s="48"/>
      <c r="G114" s="49"/>
      <c r="H114" s="49"/>
      <c r="I114" s="49"/>
      <c r="J114" s="49"/>
      <c r="K114" s="50"/>
      <c r="L114" s="49"/>
      <c r="M114" s="50"/>
      <c r="N114" s="51"/>
      <c r="O114" s="50"/>
      <c r="P114" s="49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8"/>
      <c r="AR114" s="138"/>
      <c r="AS114" s="138"/>
      <c r="AT114" s="143"/>
      <c r="AU114" s="138"/>
      <c r="AV114" s="53"/>
      <c r="AW114" s="44"/>
      <c r="AX114" s="39"/>
      <c r="AY114" s="40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 ht="30" customHeight="1">
      <c r="A115" s="95" t="s">
        <v>293</v>
      </c>
      <c r="B115" s="42"/>
      <c r="C115" s="77" t="s">
        <v>152</v>
      </c>
      <c r="D115" s="43">
        <v>2014</v>
      </c>
      <c r="E115" s="43">
        <v>2014</v>
      </c>
      <c r="F115" s="48"/>
      <c r="G115" s="49"/>
      <c r="H115" s="49"/>
      <c r="I115" s="49"/>
      <c r="J115" s="49"/>
      <c r="K115" s="50"/>
      <c r="L115" s="49"/>
      <c r="M115" s="50"/>
      <c r="N115" s="51"/>
      <c r="O115" s="50"/>
      <c r="P115" s="49"/>
      <c r="Q115" s="135">
        <v>12963.08</v>
      </c>
      <c r="R115" s="135">
        <v>5001</v>
      </c>
      <c r="S115" s="135">
        <v>5002</v>
      </c>
      <c r="T115" s="135">
        <v>5003</v>
      </c>
      <c r="U115" s="135">
        <v>5004</v>
      </c>
      <c r="V115" s="135">
        <v>5005</v>
      </c>
      <c r="W115" s="135">
        <v>5006</v>
      </c>
      <c r="X115" s="135">
        <v>5007</v>
      </c>
      <c r="Y115" s="135">
        <v>5008</v>
      </c>
      <c r="Z115" s="135">
        <v>5009</v>
      </c>
      <c r="AA115" s="135">
        <v>5010</v>
      </c>
      <c r="AB115" s="135">
        <v>5011</v>
      </c>
      <c r="AC115" s="135">
        <v>5012</v>
      </c>
      <c r="AD115" s="135">
        <v>5013</v>
      </c>
      <c r="AE115" s="135">
        <v>5014</v>
      </c>
      <c r="AF115" s="135">
        <v>5015</v>
      </c>
      <c r="AG115" s="135">
        <v>12963.08</v>
      </c>
      <c r="AH115" s="135">
        <f>AG115*25%</f>
        <v>3240.77</v>
      </c>
      <c r="AI115" s="135">
        <f>AG115*25%</f>
        <v>3240.77</v>
      </c>
      <c r="AJ115" s="135">
        <f>AG115*25%</f>
        <v>3240.77</v>
      </c>
      <c r="AK115" s="135">
        <f>AG115*25%</f>
        <v>3240.77</v>
      </c>
      <c r="AL115" s="135">
        <f>11864.41*(1-11478.83/222929.2)</f>
        <v>11253.50059270701</v>
      </c>
      <c r="AM115" s="135">
        <f>AL115*25%</f>
        <v>2813.3751481767526</v>
      </c>
      <c r="AN115" s="135">
        <v>2966.1</v>
      </c>
      <c r="AO115" s="135">
        <v>2966.1</v>
      </c>
      <c r="AP115" s="135">
        <v>2966.1</v>
      </c>
      <c r="AQ115" s="138">
        <f>Q115</f>
        <v>12963.08</v>
      </c>
      <c r="AR115" s="143"/>
      <c r="AS115" s="138"/>
      <c r="AT115" s="138"/>
      <c r="AU115" s="138">
        <f>AQ115</f>
        <v>12963.08</v>
      </c>
      <c r="AV115" s="53"/>
      <c r="AW115" s="44"/>
      <c r="AX115" s="39"/>
      <c r="AY115" s="40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 ht="30" customHeight="1">
      <c r="A116" s="95" t="s">
        <v>294</v>
      </c>
      <c r="B116" s="42"/>
      <c r="C116" s="77" t="s">
        <v>134</v>
      </c>
      <c r="D116" s="43">
        <v>2014</v>
      </c>
      <c r="E116" s="43">
        <v>2014</v>
      </c>
      <c r="F116" s="48"/>
      <c r="G116" s="49"/>
      <c r="H116" s="49"/>
      <c r="I116" s="49"/>
      <c r="J116" s="49"/>
      <c r="K116" s="50"/>
      <c r="L116" s="49"/>
      <c r="M116" s="50"/>
      <c r="N116" s="51"/>
      <c r="O116" s="50"/>
      <c r="P116" s="49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8"/>
      <c r="AR116" s="143"/>
      <c r="AS116" s="138"/>
      <c r="AT116" s="138"/>
      <c r="AU116" s="138"/>
      <c r="AV116" s="53"/>
      <c r="AW116" s="44"/>
      <c r="AX116" s="39"/>
      <c r="AY116" s="40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 ht="30" customHeight="1">
      <c r="A117" s="95" t="s">
        <v>295</v>
      </c>
      <c r="B117" s="42"/>
      <c r="C117" s="77" t="s">
        <v>153</v>
      </c>
      <c r="D117" s="43">
        <v>2014</v>
      </c>
      <c r="E117" s="43">
        <v>2014</v>
      </c>
      <c r="F117" s="48"/>
      <c r="G117" s="49"/>
      <c r="H117" s="49"/>
      <c r="I117" s="49"/>
      <c r="J117" s="49"/>
      <c r="K117" s="50"/>
      <c r="L117" s="49"/>
      <c r="M117" s="50"/>
      <c r="N117" s="51"/>
      <c r="O117" s="50"/>
      <c r="P117" s="49"/>
      <c r="Q117" s="135">
        <v>16100.84</v>
      </c>
      <c r="R117" s="135">
        <v>16101.84</v>
      </c>
      <c r="S117" s="135">
        <v>16102.84</v>
      </c>
      <c r="T117" s="135">
        <v>16103.84</v>
      </c>
      <c r="U117" s="135">
        <v>16104.84</v>
      </c>
      <c r="V117" s="135">
        <v>16105.84</v>
      </c>
      <c r="W117" s="135">
        <v>16106.84</v>
      </c>
      <c r="X117" s="135">
        <v>16107.84</v>
      </c>
      <c r="Y117" s="135">
        <v>16108.84</v>
      </c>
      <c r="Z117" s="135">
        <v>16109.84</v>
      </c>
      <c r="AA117" s="135">
        <v>16110.84</v>
      </c>
      <c r="AB117" s="135">
        <v>16111.84</v>
      </c>
      <c r="AC117" s="135">
        <v>16112.84</v>
      </c>
      <c r="AD117" s="135">
        <v>16113.84</v>
      </c>
      <c r="AE117" s="135">
        <v>16114.84</v>
      </c>
      <c r="AF117" s="135">
        <v>16115.84</v>
      </c>
      <c r="AG117" s="135">
        <v>16100.84</v>
      </c>
      <c r="AH117" s="135">
        <f>AG117*25%</f>
        <v>4025.21</v>
      </c>
      <c r="AI117" s="135">
        <f>AG117*25%</f>
        <v>4025.21</v>
      </c>
      <c r="AJ117" s="135">
        <f>AG117*25%</f>
        <v>4025.21</v>
      </c>
      <c r="AK117" s="135">
        <f>AG117*25%</f>
        <v>4025.21</v>
      </c>
      <c r="AL117" s="135">
        <f>15254.24*(1-11478.83/222929.2)</f>
        <v>14468.785121324618</v>
      </c>
      <c r="AM117" s="135">
        <f>AL117*25%</f>
        <v>3617.1962803311544</v>
      </c>
      <c r="AN117" s="135">
        <v>3813.56</v>
      </c>
      <c r="AO117" s="135">
        <v>3813.56</v>
      </c>
      <c r="AP117" s="135">
        <v>3813.56</v>
      </c>
      <c r="AQ117" s="138">
        <f>Q117</f>
        <v>16100.84</v>
      </c>
      <c r="AR117" s="138"/>
      <c r="AS117" s="138"/>
      <c r="AT117" s="143"/>
      <c r="AU117" s="138">
        <f>AQ117</f>
        <v>16100.84</v>
      </c>
      <c r="AV117" s="53"/>
      <c r="AW117" s="44"/>
      <c r="AX117" s="39"/>
      <c r="AY117" s="40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 ht="30" customHeight="1">
      <c r="A118" s="95" t="s">
        <v>296</v>
      </c>
      <c r="B118" s="42"/>
      <c r="C118" s="77" t="s">
        <v>135</v>
      </c>
      <c r="D118" s="43">
        <v>2014</v>
      </c>
      <c r="E118" s="43">
        <v>2014</v>
      </c>
      <c r="F118" s="48"/>
      <c r="G118" s="49"/>
      <c r="H118" s="49"/>
      <c r="I118" s="49"/>
      <c r="J118" s="49"/>
      <c r="K118" s="50"/>
      <c r="L118" s="49"/>
      <c r="M118" s="50"/>
      <c r="N118" s="51"/>
      <c r="O118" s="50"/>
      <c r="P118" s="49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8"/>
      <c r="AR118" s="138"/>
      <c r="AS118" s="138"/>
      <c r="AT118" s="143"/>
      <c r="AU118" s="138"/>
      <c r="AV118" s="53"/>
      <c r="AW118" s="44"/>
      <c r="AX118" s="39"/>
      <c r="AY118" s="40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 ht="30" customHeight="1">
      <c r="A119" s="95" t="s">
        <v>297</v>
      </c>
      <c r="B119" s="42"/>
      <c r="C119" s="77" t="s">
        <v>144</v>
      </c>
      <c r="D119" s="43">
        <v>2014</v>
      </c>
      <c r="E119" s="43">
        <v>2014</v>
      </c>
      <c r="F119" s="48"/>
      <c r="G119" s="49"/>
      <c r="H119" s="49"/>
      <c r="I119" s="49"/>
      <c r="J119" s="49"/>
      <c r="K119" s="50"/>
      <c r="L119" s="49"/>
      <c r="M119" s="50"/>
      <c r="N119" s="51"/>
      <c r="O119" s="50"/>
      <c r="P119" s="49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8"/>
      <c r="AR119" s="138"/>
      <c r="AS119" s="138"/>
      <c r="AT119" s="143"/>
      <c r="AU119" s="138"/>
      <c r="AV119" s="53"/>
      <c r="AW119" s="44"/>
      <c r="AX119" s="39"/>
      <c r="AY119" s="40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 ht="30" customHeight="1">
      <c r="A120" s="95" t="s">
        <v>298</v>
      </c>
      <c r="B120" s="42"/>
      <c r="C120" s="77" t="s">
        <v>154</v>
      </c>
      <c r="D120" s="43">
        <v>2013</v>
      </c>
      <c r="E120" s="43">
        <v>2014</v>
      </c>
      <c r="F120" s="48"/>
      <c r="G120" s="49"/>
      <c r="H120" s="49"/>
      <c r="I120" s="49"/>
      <c r="J120" s="49"/>
      <c r="K120" s="50"/>
      <c r="L120" s="49"/>
      <c r="M120" s="50"/>
      <c r="N120" s="51"/>
      <c r="O120" s="50"/>
      <c r="P120" s="49"/>
      <c r="Q120" s="116">
        <v>27457.3</v>
      </c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>
        <v>27457.3</v>
      </c>
      <c r="AH120" s="116">
        <f aca="true" t="shared" si="62" ref="AH120:AH125">AG120*5%</f>
        <v>1372.865</v>
      </c>
      <c r="AI120" s="116">
        <f aca="true" t="shared" si="63" ref="AI120:AI126">AG120*25%</f>
        <v>6864.325</v>
      </c>
      <c r="AJ120" s="116">
        <f aca="true" t="shared" si="64" ref="AJ120:AJ125">AG120*40%</f>
        <v>10982.92</v>
      </c>
      <c r="AK120" s="116">
        <f aca="true" t="shared" si="65" ref="AK120:AK125">AG120*30%</f>
        <v>8237.189999999999</v>
      </c>
      <c r="AL120" s="116">
        <f>20338.98*(1-11478.83/222929.2)</f>
        <v>19291.707171705635</v>
      </c>
      <c r="AM120" s="116">
        <f aca="true" t="shared" si="66" ref="AM120:AM125">AL120*5%</f>
        <v>964.5853585852818</v>
      </c>
      <c r="AN120" s="116">
        <f aca="true" t="shared" si="67" ref="AN120:AN126">AL120*25%</f>
        <v>4822.926792926409</v>
      </c>
      <c r="AO120" s="116">
        <f aca="true" t="shared" si="68" ref="AO120:AO125">AL120*40%</f>
        <v>7716.682868682255</v>
      </c>
      <c r="AP120" s="116">
        <f aca="true" t="shared" si="69" ref="AP120:AP125">AL120*30%</f>
        <v>5787.512151511691</v>
      </c>
      <c r="AQ120" s="111">
        <f>AL120</f>
        <v>19291.707171705635</v>
      </c>
      <c r="AR120" s="111">
        <f>AQ120</f>
        <v>19291.707171705635</v>
      </c>
      <c r="AS120" s="111"/>
      <c r="AT120" s="111"/>
      <c r="AU120" s="111"/>
      <c r="AV120" s="53"/>
      <c r="AW120" s="44"/>
      <c r="AX120" s="39"/>
      <c r="AY120" s="40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ht="30" customHeight="1">
      <c r="A121" s="95" t="s">
        <v>299</v>
      </c>
      <c r="B121" s="42"/>
      <c r="C121" s="77" t="s">
        <v>155</v>
      </c>
      <c r="D121" s="43">
        <v>2013</v>
      </c>
      <c r="E121" s="43">
        <v>2014</v>
      </c>
      <c r="F121" s="48"/>
      <c r="G121" s="49"/>
      <c r="H121" s="49"/>
      <c r="I121" s="49"/>
      <c r="J121" s="49"/>
      <c r="K121" s="50"/>
      <c r="L121" s="49"/>
      <c r="M121" s="50"/>
      <c r="N121" s="51"/>
      <c r="O121" s="50"/>
      <c r="P121" s="49"/>
      <c r="Q121" s="116">
        <v>7540</v>
      </c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>
        <v>7540</v>
      </c>
      <c r="AH121" s="116">
        <f t="shared" si="62"/>
        <v>377</v>
      </c>
      <c r="AI121" s="116">
        <f t="shared" si="63"/>
        <v>1885</v>
      </c>
      <c r="AJ121" s="116">
        <f t="shared" si="64"/>
        <v>3016</v>
      </c>
      <c r="AK121" s="116">
        <f t="shared" si="65"/>
        <v>2262</v>
      </c>
      <c r="AL121" s="116">
        <f>7540*(1-11478.83/222929.2)</f>
        <v>7151.758449767908</v>
      </c>
      <c r="AM121" s="116">
        <f t="shared" si="66"/>
        <v>357.5879224883954</v>
      </c>
      <c r="AN121" s="116">
        <f t="shared" si="67"/>
        <v>1787.939612441977</v>
      </c>
      <c r="AO121" s="116">
        <f t="shared" si="68"/>
        <v>2860.7033799071633</v>
      </c>
      <c r="AP121" s="116">
        <f t="shared" si="69"/>
        <v>2145.5275349303724</v>
      </c>
      <c r="AQ121" s="111">
        <f>AL121</f>
        <v>7151.758449767908</v>
      </c>
      <c r="AR121" s="111"/>
      <c r="AS121" s="111">
        <f>AQ121</f>
        <v>7151.758449767908</v>
      </c>
      <c r="AT121" s="111"/>
      <c r="AU121" s="111"/>
      <c r="AV121" s="53"/>
      <c r="AW121" s="44"/>
      <c r="AX121" s="39"/>
      <c r="AY121" s="40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ht="30" customHeight="1">
      <c r="A122" s="95" t="s">
        <v>300</v>
      </c>
      <c r="B122" s="42"/>
      <c r="C122" s="77" t="s">
        <v>245</v>
      </c>
      <c r="D122" s="43">
        <v>2014</v>
      </c>
      <c r="E122" s="43">
        <v>2015</v>
      </c>
      <c r="F122" s="48"/>
      <c r="G122" s="49"/>
      <c r="H122" s="49"/>
      <c r="I122" s="49"/>
      <c r="J122" s="49"/>
      <c r="K122" s="50"/>
      <c r="L122" s="49"/>
      <c r="M122" s="50"/>
      <c r="N122" s="51"/>
      <c r="O122" s="50"/>
      <c r="P122" s="49"/>
      <c r="Q122" s="116">
        <v>762</v>
      </c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>
        <v>762</v>
      </c>
      <c r="AH122" s="116">
        <f t="shared" si="62"/>
        <v>38.1</v>
      </c>
      <c r="AI122" s="116">
        <f t="shared" si="63"/>
        <v>190.5</v>
      </c>
      <c r="AJ122" s="116">
        <f t="shared" si="64"/>
        <v>304.8</v>
      </c>
      <c r="AK122" s="116">
        <f t="shared" si="65"/>
        <v>228.6</v>
      </c>
      <c r="AL122" s="116">
        <f>762*(1-11478.83/222929.2)</f>
        <v>722.7639176025392</v>
      </c>
      <c r="AM122" s="116">
        <f t="shared" si="66"/>
        <v>36.138195880126965</v>
      </c>
      <c r="AN122" s="116">
        <f t="shared" si="67"/>
        <v>180.6909794006348</v>
      </c>
      <c r="AO122" s="116">
        <f t="shared" si="68"/>
        <v>289.1055670410157</v>
      </c>
      <c r="AP122" s="116">
        <f t="shared" si="69"/>
        <v>216.82917528076175</v>
      </c>
      <c r="AQ122" s="111"/>
      <c r="AR122" s="111"/>
      <c r="AS122" s="111"/>
      <c r="AT122" s="111"/>
      <c r="AU122" s="111"/>
      <c r="AV122" s="53"/>
      <c r="AW122" s="44"/>
      <c r="AX122" s="39"/>
      <c r="AY122" s="40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 ht="30" customHeight="1">
      <c r="A123" s="95" t="s">
        <v>301</v>
      </c>
      <c r="B123" s="42"/>
      <c r="C123" s="77" t="s">
        <v>246</v>
      </c>
      <c r="D123" s="43">
        <v>2014</v>
      </c>
      <c r="E123" s="43">
        <v>2015</v>
      </c>
      <c r="F123" s="48"/>
      <c r="G123" s="49"/>
      <c r="H123" s="49"/>
      <c r="I123" s="49"/>
      <c r="J123" s="49"/>
      <c r="K123" s="50"/>
      <c r="L123" s="49"/>
      <c r="M123" s="50"/>
      <c r="N123" s="51"/>
      <c r="O123" s="50"/>
      <c r="P123" s="49"/>
      <c r="Q123" s="116">
        <v>762</v>
      </c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>
        <v>762</v>
      </c>
      <c r="AH123" s="116">
        <f t="shared" si="62"/>
        <v>38.1</v>
      </c>
      <c r="AI123" s="116">
        <f t="shared" si="63"/>
        <v>190.5</v>
      </c>
      <c r="AJ123" s="116">
        <f t="shared" si="64"/>
        <v>304.8</v>
      </c>
      <c r="AK123" s="116">
        <f t="shared" si="65"/>
        <v>228.6</v>
      </c>
      <c r="AL123" s="116">
        <f>762*(1-11478.83/222929.2)</f>
        <v>722.7639176025392</v>
      </c>
      <c r="AM123" s="116">
        <f t="shared" si="66"/>
        <v>36.138195880126965</v>
      </c>
      <c r="AN123" s="116">
        <f t="shared" si="67"/>
        <v>180.6909794006348</v>
      </c>
      <c r="AO123" s="116">
        <f t="shared" si="68"/>
        <v>289.1055670410157</v>
      </c>
      <c r="AP123" s="116">
        <f t="shared" si="69"/>
        <v>216.82917528076175</v>
      </c>
      <c r="AQ123" s="111"/>
      <c r="AR123" s="111"/>
      <c r="AS123" s="111"/>
      <c r="AT123" s="111"/>
      <c r="AU123" s="111"/>
      <c r="AV123" s="53"/>
      <c r="AW123" s="44"/>
      <c r="AX123" s="39"/>
      <c r="AY123" s="40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 ht="30" customHeight="1">
      <c r="A124" s="95" t="s">
        <v>302</v>
      </c>
      <c r="B124" s="42"/>
      <c r="C124" s="77" t="s">
        <v>247</v>
      </c>
      <c r="D124" s="43">
        <v>2014</v>
      </c>
      <c r="E124" s="43">
        <v>2015</v>
      </c>
      <c r="F124" s="48"/>
      <c r="G124" s="49"/>
      <c r="H124" s="49"/>
      <c r="I124" s="49"/>
      <c r="J124" s="49"/>
      <c r="K124" s="50"/>
      <c r="L124" s="49"/>
      <c r="M124" s="50"/>
      <c r="N124" s="51"/>
      <c r="O124" s="50"/>
      <c r="P124" s="49"/>
      <c r="Q124" s="116">
        <v>720</v>
      </c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>
        <v>720</v>
      </c>
      <c r="AH124" s="116">
        <f t="shared" si="62"/>
        <v>36</v>
      </c>
      <c r="AI124" s="116">
        <f t="shared" si="63"/>
        <v>180</v>
      </c>
      <c r="AJ124" s="116">
        <f t="shared" si="64"/>
        <v>288</v>
      </c>
      <c r="AK124" s="116">
        <f t="shared" si="65"/>
        <v>216</v>
      </c>
      <c r="AL124" s="116">
        <f>720*(1-11478.83/222929.2)</f>
        <v>682.9265363173599</v>
      </c>
      <c r="AM124" s="116">
        <f t="shared" si="66"/>
        <v>34.146326815868</v>
      </c>
      <c r="AN124" s="116">
        <f t="shared" si="67"/>
        <v>170.73163407933998</v>
      </c>
      <c r="AO124" s="116">
        <f t="shared" si="68"/>
        <v>273.170614526944</v>
      </c>
      <c r="AP124" s="116">
        <f t="shared" si="69"/>
        <v>204.87796089520796</v>
      </c>
      <c r="AQ124" s="111"/>
      <c r="AR124" s="111"/>
      <c r="AS124" s="111"/>
      <c r="AT124" s="111"/>
      <c r="AU124" s="111"/>
      <c r="AV124" s="53"/>
      <c r="AW124" s="44"/>
      <c r="AX124" s="39"/>
      <c r="AY124" s="40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 ht="30" customHeight="1">
      <c r="A125" s="95" t="s">
        <v>303</v>
      </c>
      <c r="B125" s="42"/>
      <c r="C125" s="77" t="s">
        <v>156</v>
      </c>
      <c r="D125" s="43">
        <v>2014</v>
      </c>
      <c r="E125" s="43">
        <v>2015</v>
      </c>
      <c r="F125" s="48"/>
      <c r="G125" s="49"/>
      <c r="H125" s="49"/>
      <c r="I125" s="49"/>
      <c r="J125" s="49"/>
      <c r="K125" s="50"/>
      <c r="L125" s="49"/>
      <c r="M125" s="50"/>
      <c r="N125" s="51"/>
      <c r="O125" s="50"/>
      <c r="P125" s="49"/>
      <c r="Q125" s="116">
        <v>2200</v>
      </c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>
        <v>2200</v>
      </c>
      <c r="AH125" s="116">
        <f t="shared" si="62"/>
        <v>110</v>
      </c>
      <c r="AI125" s="116">
        <f t="shared" si="63"/>
        <v>550</v>
      </c>
      <c r="AJ125" s="116">
        <f t="shared" si="64"/>
        <v>880</v>
      </c>
      <c r="AK125" s="116">
        <f t="shared" si="65"/>
        <v>660</v>
      </c>
      <c r="AL125" s="116">
        <f>2200*(1-11478.83/222929.2)</f>
        <v>2086.719972080822</v>
      </c>
      <c r="AM125" s="116">
        <f t="shared" si="66"/>
        <v>104.33599860404111</v>
      </c>
      <c r="AN125" s="116">
        <f t="shared" si="67"/>
        <v>521.6799930202055</v>
      </c>
      <c r="AO125" s="116">
        <f t="shared" si="68"/>
        <v>834.6879888323289</v>
      </c>
      <c r="AP125" s="116">
        <f t="shared" si="69"/>
        <v>626.0159916242466</v>
      </c>
      <c r="AQ125" s="111"/>
      <c r="AR125" s="111"/>
      <c r="AS125" s="111"/>
      <c r="AT125" s="111"/>
      <c r="AU125" s="111"/>
      <c r="AV125" s="53"/>
      <c r="AW125" s="44"/>
      <c r="AX125" s="39"/>
      <c r="AY125" s="40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 ht="30" customHeight="1">
      <c r="A126" s="95" t="s">
        <v>304</v>
      </c>
      <c r="B126" s="42"/>
      <c r="C126" s="77" t="s">
        <v>241</v>
      </c>
      <c r="D126" s="43">
        <v>2014</v>
      </c>
      <c r="E126" s="43">
        <v>2015</v>
      </c>
      <c r="F126" s="48"/>
      <c r="G126" s="49"/>
      <c r="H126" s="49"/>
      <c r="I126" s="49"/>
      <c r="J126" s="49"/>
      <c r="K126" s="50"/>
      <c r="L126" s="49"/>
      <c r="M126" s="50"/>
      <c r="N126" s="51"/>
      <c r="O126" s="50"/>
      <c r="P126" s="49"/>
      <c r="Q126" s="135">
        <v>678</v>
      </c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35">
        <v>678</v>
      </c>
      <c r="AH126" s="135">
        <f>AG126*25%</f>
        <v>169.5</v>
      </c>
      <c r="AI126" s="135">
        <f t="shared" si="63"/>
        <v>169.5</v>
      </c>
      <c r="AJ126" s="135">
        <f>AG126*25%</f>
        <v>169.5</v>
      </c>
      <c r="AK126" s="135">
        <f>AG126*25%</f>
        <v>169.5</v>
      </c>
      <c r="AL126" s="135">
        <f>678*(1-11478.83/222929.2)</f>
        <v>643.0891550321807</v>
      </c>
      <c r="AM126" s="135">
        <f>AL126*25%</f>
        <v>160.77228875804516</v>
      </c>
      <c r="AN126" s="135">
        <f t="shared" si="67"/>
        <v>160.77228875804516</v>
      </c>
      <c r="AO126" s="135">
        <f>AL126*25%</f>
        <v>160.77228875804516</v>
      </c>
      <c r="AP126" s="135">
        <f>AL126*25%</f>
        <v>160.77228875804516</v>
      </c>
      <c r="AQ126" s="138"/>
      <c r="AR126" s="138"/>
      <c r="AS126" s="138"/>
      <c r="AT126" s="138"/>
      <c r="AU126" s="138"/>
      <c r="AV126" s="53"/>
      <c r="AW126" s="44"/>
      <c r="AX126" s="39"/>
      <c r="AY126" s="40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 ht="30" customHeight="1">
      <c r="A127" s="95" t="s">
        <v>305</v>
      </c>
      <c r="B127" s="42"/>
      <c r="C127" s="77" t="s">
        <v>242</v>
      </c>
      <c r="D127" s="43">
        <v>2014</v>
      </c>
      <c r="E127" s="43">
        <v>2015</v>
      </c>
      <c r="F127" s="48"/>
      <c r="G127" s="49"/>
      <c r="H127" s="49"/>
      <c r="I127" s="49"/>
      <c r="J127" s="49"/>
      <c r="K127" s="50"/>
      <c r="L127" s="49"/>
      <c r="M127" s="50"/>
      <c r="N127" s="51"/>
      <c r="O127" s="50"/>
      <c r="P127" s="49"/>
      <c r="Q127" s="135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8"/>
      <c r="AR127" s="138"/>
      <c r="AS127" s="138"/>
      <c r="AT127" s="138"/>
      <c r="AU127" s="138"/>
      <c r="AV127" s="53"/>
      <c r="AW127" s="44"/>
      <c r="AX127" s="39"/>
      <c r="AY127" s="40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 ht="30" customHeight="1">
      <c r="A128" s="95" t="s">
        <v>306</v>
      </c>
      <c r="B128" s="42"/>
      <c r="C128" s="77" t="s">
        <v>248</v>
      </c>
      <c r="D128" s="43">
        <v>2014</v>
      </c>
      <c r="E128" s="43">
        <v>2015</v>
      </c>
      <c r="F128" s="48"/>
      <c r="G128" s="49"/>
      <c r="H128" s="49"/>
      <c r="I128" s="49"/>
      <c r="J128" s="49"/>
      <c r="K128" s="50"/>
      <c r="L128" s="49"/>
      <c r="M128" s="50"/>
      <c r="N128" s="51"/>
      <c r="O128" s="50"/>
      <c r="P128" s="49"/>
      <c r="Q128" s="116">
        <v>13995.76</v>
      </c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>
        <v>13995.76</v>
      </c>
      <c r="AH128" s="116">
        <f aca="true" t="shared" si="70" ref="AH128:AH152">AG128*5%</f>
        <v>699.788</v>
      </c>
      <c r="AI128" s="116">
        <f>AG128*25%</f>
        <v>3498.94</v>
      </c>
      <c r="AJ128" s="116">
        <f>AG128*40%</f>
        <v>5598.304</v>
      </c>
      <c r="AK128" s="116">
        <f>AG128*30%</f>
        <v>4198.728</v>
      </c>
      <c r="AL128" s="116">
        <f>13560*(1-11478.83/222929.2)</f>
        <v>12861.783100643612</v>
      </c>
      <c r="AM128" s="116">
        <f>AL128*5%</f>
        <v>643.0891550321807</v>
      </c>
      <c r="AN128" s="116">
        <f>AL128*25%</f>
        <v>3215.445775160903</v>
      </c>
      <c r="AO128" s="116">
        <f>AL128*40%</f>
        <v>5144.713240257445</v>
      </c>
      <c r="AP128" s="116">
        <f>AL128*30%</f>
        <v>3858.5349301930833</v>
      </c>
      <c r="AQ128" s="111"/>
      <c r="AR128" s="111"/>
      <c r="AS128" s="111"/>
      <c r="AT128" s="111"/>
      <c r="AU128" s="111"/>
      <c r="AV128" s="53"/>
      <c r="AW128" s="44"/>
      <c r="AX128" s="39"/>
      <c r="AY128" s="40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 ht="30" customHeight="1">
      <c r="A129" s="95" t="s">
        <v>307</v>
      </c>
      <c r="B129" s="42"/>
      <c r="C129" s="77" t="s">
        <v>249</v>
      </c>
      <c r="D129" s="43">
        <v>2013</v>
      </c>
      <c r="E129" s="43">
        <v>2015</v>
      </c>
      <c r="F129" s="48"/>
      <c r="G129" s="49"/>
      <c r="H129" s="49"/>
      <c r="I129" s="49"/>
      <c r="J129" s="49"/>
      <c r="K129" s="50"/>
      <c r="L129" s="49"/>
      <c r="M129" s="50"/>
      <c r="N129" s="51"/>
      <c r="O129" s="50"/>
      <c r="P129" s="49"/>
      <c r="Q129" s="116">
        <v>28379.63</v>
      </c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>
        <v>28379.63</v>
      </c>
      <c r="AH129" s="116">
        <f t="shared" si="70"/>
        <v>1418.9815</v>
      </c>
      <c r="AI129" s="116">
        <f aca="true" t="shared" si="71" ref="AI129:AI143">AG129*25%</f>
        <v>7094.9075</v>
      </c>
      <c r="AJ129" s="116">
        <f aca="true" t="shared" si="72" ref="AJ129:AJ143">AG129*40%</f>
        <v>11351.852</v>
      </c>
      <c r="AK129" s="116">
        <f aca="true" t="shared" si="73" ref="AK129:AK143">AG129*30%</f>
        <v>8513.889</v>
      </c>
      <c r="AL129" s="116">
        <f>27881.35*(1-11478.83/222929.2)</f>
        <v>26445.71358798892</v>
      </c>
      <c r="AM129" s="116">
        <f aca="true" t="shared" si="74" ref="AM129:AM143">AL129*5%</f>
        <v>1322.285679399446</v>
      </c>
      <c r="AN129" s="116">
        <f aca="true" t="shared" si="75" ref="AN129:AN143">AL129*25%</f>
        <v>6611.42839699723</v>
      </c>
      <c r="AO129" s="116">
        <f aca="true" t="shared" si="76" ref="AO129:AO143">AL129*40%</f>
        <v>10578.285435195568</v>
      </c>
      <c r="AP129" s="116">
        <f aca="true" t="shared" si="77" ref="AP129:AP143">AL129*30%</f>
        <v>7933.714076396676</v>
      </c>
      <c r="AQ129" s="111"/>
      <c r="AR129" s="111"/>
      <c r="AS129" s="111"/>
      <c r="AT129" s="111"/>
      <c r="AU129" s="111"/>
      <c r="AV129" s="53"/>
      <c r="AW129" s="44"/>
      <c r="AX129" s="39"/>
      <c r="AY129" s="40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 ht="30" customHeight="1">
      <c r="A130" s="95" t="s">
        <v>308</v>
      </c>
      <c r="B130" s="42"/>
      <c r="C130" s="77" t="s">
        <v>161</v>
      </c>
      <c r="D130" s="43">
        <v>2014</v>
      </c>
      <c r="E130" s="43">
        <v>2015</v>
      </c>
      <c r="F130" s="48"/>
      <c r="G130" s="49"/>
      <c r="H130" s="49"/>
      <c r="I130" s="49"/>
      <c r="J130" s="49"/>
      <c r="K130" s="50"/>
      <c r="L130" s="49"/>
      <c r="M130" s="50"/>
      <c r="N130" s="51"/>
      <c r="O130" s="50"/>
      <c r="P130" s="49"/>
      <c r="Q130" s="116">
        <v>11016.95</v>
      </c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>
        <v>11016.95</v>
      </c>
      <c r="AH130" s="116">
        <f t="shared" si="70"/>
        <v>550.8475000000001</v>
      </c>
      <c r="AI130" s="116">
        <f t="shared" si="71"/>
        <v>2754.2375</v>
      </c>
      <c r="AJ130" s="116">
        <f t="shared" si="72"/>
        <v>4406.780000000001</v>
      </c>
      <c r="AK130" s="116">
        <f t="shared" si="73"/>
        <v>3305.085</v>
      </c>
      <c r="AL130" s="116">
        <f>11016.95*(1-11478.83/222929.2)</f>
        <v>10449.677089279916</v>
      </c>
      <c r="AM130" s="116">
        <f t="shared" si="74"/>
        <v>522.4838544639958</v>
      </c>
      <c r="AN130" s="116">
        <f t="shared" si="75"/>
        <v>2612.419272319979</v>
      </c>
      <c r="AO130" s="116">
        <f t="shared" si="76"/>
        <v>4179.870835711967</v>
      </c>
      <c r="AP130" s="116">
        <f t="shared" si="77"/>
        <v>3134.9031267839746</v>
      </c>
      <c r="AQ130" s="111"/>
      <c r="AR130" s="111"/>
      <c r="AS130" s="111"/>
      <c r="AT130" s="111"/>
      <c r="AU130" s="111"/>
      <c r="AV130" s="53"/>
      <c r="AW130" s="44"/>
      <c r="AX130" s="39"/>
      <c r="AY130" s="40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 ht="30" customHeight="1">
      <c r="A131" s="95" t="s">
        <v>309</v>
      </c>
      <c r="B131" s="42"/>
      <c r="C131" s="77" t="s">
        <v>250</v>
      </c>
      <c r="D131" s="43">
        <v>2014</v>
      </c>
      <c r="E131" s="43">
        <v>2015</v>
      </c>
      <c r="F131" s="48"/>
      <c r="G131" s="49"/>
      <c r="H131" s="49"/>
      <c r="I131" s="49"/>
      <c r="J131" s="49"/>
      <c r="K131" s="50"/>
      <c r="L131" s="49"/>
      <c r="M131" s="50"/>
      <c r="N131" s="51"/>
      <c r="O131" s="50"/>
      <c r="P131" s="49"/>
      <c r="Q131" s="116">
        <v>720.33</v>
      </c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>
        <v>720.33</v>
      </c>
      <c r="AH131" s="116">
        <f t="shared" si="70"/>
        <v>36.0165</v>
      </c>
      <c r="AI131" s="116">
        <f t="shared" si="71"/>
        <v>180.0825</v>
      </c>
      <c r="AJ131" s="116">
        <f t="shared" si="72"/>
        <v>288.132</v>
      </c>
      <c r="AK131" s="116">
        <f t="shared" si="73"/>
        <v>216.09900000000002</v>
      </c>
      <c r="AL131" s="116">
        <f>720.33*(1-11478.83/222929.2)</f>
        <v>683.2395443131721</v>
      </c>
      <c r="AM131" s="116">
        <f t="shared" si="74"/>
        <v>34.16197721565861</v>
      </c>
      <c r="AN131" s="116">
        <f t="shared" si="75"/>
        <v>170.80988607829303</v>
      </c>
      <c r="AO131" s="116">
        <f t="shared" si="76"/>
        <v>273.2958177252689</v>
      </c>
      <c r="AP131" s="116">
        <f t="shared" si="77"/>
        <v>204.97186329395163</v>
      </c>
      <c r="AQ131" s="111"/>
      <c r="AR131" s="111"/>
      <c r="AS131" s="111"/>
      <c r="AT131" s="111"/>
      <c r="AU131" s="111"/>
      <c r="AV131" s="53"/>
      <c r="AW131" s="44"/>
      <c r="AX131" s="39"/>
      <c r="AY131" s="40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 ht="30" customHeight="1">
      <c r="A132" s="95" t="s">
        <v>310</v>
      </c>
      <c r="B132" s="42"/>
      <c r="C132" s="77" t="s">
        <v>162</v>
      </c>
      <c r="D132" s="43">
        <v>2014</v>
      </c>
      <c r="E132" s="43">
        <v>2015</v>
      </c>
      <c r="F132" s="48"/>
      <c r="G132" s="49"/>
      <c r="H132" s="49"/>
      <c r="I132" s="49"/>
      <c r="J132" s="49"/>
      <c r="K132" s="50"/>
      <c r="L132" s="49"/>
      <c r="M132" s="50"/>
      <c r="N132" s="51"/>
      <c r="O132" s="50"/>
      <c r="P132" s="49"/>
      <c r="Q132" s="116">
        <v>762.71</v>
      </c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>
        <v>762.71</v>
      </c>
      <c r="AH132" s="116">
        <f t="shared" si="70"/>
        <v>38.1355</v>
      </c>
      <c r="AI132" s="116">
        <f t="shared" si="71"/>
        <v>190.6775</v>
      </c>
      <c r="AJ132" s="116">
        <f t="shared" si="72"/>
        <v>305.084</v>
      </c>
      <c r="AK132" s="116">
        <f t="shared" si="73"/>
        <v>228.81300000000002</v>
      </c>
      <c r="AL132" s="116">
        <f>762.71*(1-11478.83/222929.2)</f>
        <v>723.4373590480744</v>
      </c>
      <c r="AM132" s="116">
        <f t="shared" si="74"/>
        <v>36.17186795240372</v>
      </c>
      <c r="AN132" s="116">
        <f t="shared" si="75"/>
        <v>180.8593397620186</v>
      </c>
      <c r="AO132" s="116">
        <f t="shared" si="76"/>
        <v>289.3749436192298</v>
      </c>
      <c r="AP132" s="116">
        <f t="shared" si="77"/>
        <v>217.03120771442232</v>
      </c>
      <c r="AQ132" s="111"/>
      <c r="AR132" s="111"/>
      <c r="AS132" s="111"/>
      <c r="AT132" s="111"/>
      <c r="AU132" s="111"/>
      <c r="AV132" s="53"/>
      <c r="AW132" s="44"/>
      <c r="AX132" s="39"/>
      <c r="AY132" s="40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 ht="36.75" customHeight="1">
      <c r="A133" s="95" t="s">
        <v>311</v>
      </c>
      <c r="B133" s="42"/>
      <c r="C133" s="77" t="s">
        <v>232</v>
      </c>
      <c r="D133" s="43">
        <v>2014</v>
      </c>
      <c r="E133" s="43">
        <v>2014</v>
      </c>
      <c r="F133" s="48"/>
      <c r="G133" s="49"/>
      <c r="H133" s="49"/>
      <c r="I133" s="49"/>
      <c r="J133" s="49"/>
      <c r="K133" s="50"/>
      <c r="L133" s="49"/>
      <c r="M133" s="50"/>
      <c r="N133" s="51"/>
      <c r="O133" s="50"/>
      <c r="P133" s="49"/>
      <c r="Q133" s="116">
        <v>1610</v>
      </c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>
        <v>1610</v>
      </c>
      <c r="AH133" s="116">
        <f t="shared" si="70"/>
        <v>80.5</v>
      </c>
      <c r="AI133" s="116">
        <f t="shared" si="71"/>
        <v>402.5</v>
      </c>
      <c r="AJ133" s="116">
        <f t="shared" si="72"/>
        <v>644</v>
      </c>
      <c r="AK133" s="116">
        <f t="shared" si="73"/>
        <v>483</v>
      </c>
      <c r="AL133" s="116">
        <f>1610*(1-11478.83/222929.2)</f>
        <v>1527.0996159318743</v>
      </c>
      <c r="AM133" s="116">
        <f t="shared" si="74"/>
        <v>76.35498079659372</v>
      </c>
      <c r="AN133" s="116">
        <f t="shared" si="75"/>
        <v>381.77490398296857</v>
      </c>
      <c r="AO133" s="116">
        <f t="shared" si="76"/>
        <v>610.8398463727498</v>
      </c>
      <c r="AP133" s="116">
        <f t="shared" si="77"/>
        <v>458.12988477956225</v>
      </c>
      <c r="AQ133" s="111"/>
      <c r="AR133" s="111"/>
      <c r="AS133" s="111"/>
      <c r="AT133" s="111"/>
      <c r="AU133" s="111"/>
      <c r="AV133" s="76"/>
      <c r="AW133" s="44"/>
      <c r="AX133" s="39"/>
      <c r="AY133" s="40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 ht="39.75" customHeight="1">
      <c r="A134" s="95" t="s">
        <v>312</v>
      </c>
      <c r="B134" s="42"/>
      <c r="C134" s="77" t="s">
        <v>233</v>
      </c>
      <c r="D134" s="43">
        <v>2014</v>
      </c>
      <c r="E134" s="43">
        <v>2014</v>
      </c>
      <c r="F134" s="48"/>
      <c r="G134" s="49"/>
      <c r="H134" s="49"/>
      <c r="I134" s="49"/>
      <c r="J134" s="49"/>
      <c r="K134" s="50"/>
      <c r="L134" s="49"/>
      <c r="M134" s="50"/>
      <c r="N134" s="51"/>
      <c r="O134" s="50"/>
      <c r="P134" s="49"/>
      <c r="Q134" s="116">
        <v>423.73</v>
      </c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>
        <v>423.73</v>
      </c>
      <c r="AH134" s="116">
        <f t="shared" si="70"/>
        <v>21.186500000000002</v>
      </c>
      <c r="AI134" s="116">
        <f t="shared" si="71"/>
        <v>105.9325</v>
      </c>
      <c r="AJ134" s="116">
        <f t="shared" si="72"/>
        <v>169.49200000000002</v>
      </c>
      <c r="AK134" s="116">
        <f t="shared" si="73"/>
        <v>127.119</v>
      </c>
      <c r="AL134" s="116">
        <f>423.73*(1-11478.83/222929.2)</f>
        <v>401.91175171354854</v>
      </c>
      <c r="AM134" s="116">
        <f t="shared" si="74"/>
        <v>20.09558758567743</v>
      </c>
      <c r="AN134" s="116">
        <f t="shared" si="75"/>
        <v>100.47793792838714</v>
      </c>
      <c r="AO134" s="116">
        <f t="shared" si="76"/>
        <v>160.76470068541943</v>
      </c>
      <c r="AP134" s="116">
        <f t="shared" si="77"/>
        <v>120.57352551406456</v>
      </c>
      <c r="AQ134" s="111">
        <f>AL134</f>
        <v>401.91175171354854</v>
      </c>
      <c r="AR134" s="111"/>
      <c r="AS134" s="111"/>
      <c r="AT134" s="111">
        <f>AQ134</f>
        <v>401.91175171354854</v>
      </c>
      <c r="AU134" s="111"/>
      <c r="AV134" s="76"/>
      <c r="AW134" s="44"/>
      <c r="AX134" s="39"/>
      <c r="AY134" s="40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 ht="42" customHeight="1">
      <c r="A135" s="95" t="s">
        <v>313</v>
      </c>
      <c r="B135" s="42"/>
      <c r="C135" s="77" t="s">
        <v>251</v>
      </c>
      <c r="D135" s="43">
        <v>2014</v>
      </c>
      <c r="E135" s="43">
        <v>2014</v>
      </c>
      <c r="F135" s="48"/>
      <c r="G135" s="49"/>
      <c r="H135" s="49"/>
      <c r="I135" s="49"/>
      <c r="J135" s="49"/>
      <c r="K135" s="50"/>
      <c r="L135" s="49"/>
      <c r="M135" s="50"/>
      <c r="N135" s="51"/>
      <c r="O135" s="50"/>
      <c r="P135" s="49"/>
      <c r="Q135" s="116">
        <v>932.2</v>
      </c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>
        <v>932.2</v>
      </c>
      <c r="AH135" s="116">
        <f t="shared" si="70"/>
        <v>46.61000000000001</v>
      </c>
      <c r="AI135" s="116">
        <f t="shared" si="71"/>
        <v>233.05</v>
      </c>
      <c r="AJ135" s="116">
        <f t="shared" si="72"/>
        <v>372.88000000000005</v>
      </c>
      <c r="AK135" s="116">
        <f t="shared" si="73"/>
        <v>279.66</v>
      </c>
      <c r="AL135" s="116">
        <f>932.2*(1-11478.83/222929.2)</f>
        <v>884.2001627153375</v>
      </c>
      <c r="AM135" s="116">
        <f t="shared" si="74"/>
        <v>44.21000813576688</v>
      </c>
      <c r="AN135" s="116">
        <f t="shared" si="75"/>
        <v>221.05004067883436</v>
      </c>
      <c r="AO135" s="116">
        <f t="shared" si="76"/>
        <v>353.680065086135</v>
      </c>
      <c r="AP135" s="116">
        <f t="shared" si="77"/>
        <v>265.26004881460125</v>
      </c>
      <c r="AQ135" s="111"/>
      <c r="AR135" s="111"/>
      <c r="AS135" s="111"/>
      <c r="AT135" s="111"/>
      <c r="AU135" s="111"/>
      <c r="AV135" s="76"/>
      <c r="AW135" s="44"/>
      <c r="AX135" s="39"/>
      <c r="AY135" s="40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 ht="30" customHeight="1" outlineLevel="2">
      <c r="A136" s="95" t="s">
        <v>314</v>
      </c>
      <c r="B136" s="42"/>
      <c r="C136" s="77" t="s">
        <v>186</v>
      </c>
      <c r="D136" s="43">
        <v>2013</v>
      </c>
      <c r="E136" s="43">
        <v>2014</v>
      </c>
      <c r="F136" s="49"/>
      <c r="G136" s="49"/>
      <c r="H136" s="49"/>
      <c r="I136" s="49"/>
      <c r="J136" s="49"/>
      <c r="K136" s="50"/>
      <c r="L136" s="49"/>
      <c r="M136" s="50"/>
      <c r="N136" s="51"/>
      <c r="O136" s="50"/>
      <c r="P136" s="49"/>
      <c r="Q136" s="116">
        <v>1355.93</v>
      </c>
      <c r="R136" s="116">
        <v>1355.93</v>
      </c>
      <c r="S136" s="116">
        <v>1355.93</v>
      </c>
      <c r="T136" s="116">
        <v>1355.93</v>
      </c>
      <c r="U136" s="116">
        <v>1355.93</v>
      </c>
      <c r="V136" s="116">
        <v>1355.93</v>
      </c>
      <c r="W136" s="116">
        <v>1355.93</v>
      </c>
      <c r="X136" s="116">
        <v>1355.93</v>
      </c>
      <c r="Y136" s="116">
        <v>1355.93</v>
      </c>
      <c r="Z136" s="116">
        <v>1355.93</v>
      </c>
      <c r="AA136" s="116">
        <v>1355.93</v>
      </c>
      <c r="AB136" s="116">
        <v>1355.93</v>
      </c>
      <c r="AC136" s="116">
        <v>1355.93</v>
      </c>
      <c r="AD136" s="116">
        <v>1355.93</v>
      </c>
      <c r="AE136" s="116">
        <v>1355.93</v>
      </c>
      <c r="AF136" s="116">
        <v>1355.93</v>
      </c>
      <c r="AG136" s="116">
        <v>1355.93</v>
      </c>
      <c r="AH136" s="116">
        <f t="shared" si="70"/>
        <v>67.79650000000001</v>
      </c>
      <c r="AI136" s="116">
        <f t="shared" si="71"/>
        <v>338.9825</v>
      </c>
      <c r="AJ136" s="116">
        <f t="shared" si="72"/>
        <v>542.3720000000001</v>
      </c>
      <c r="AK136" s="116">
        <f t="shared" si="73"/>
        <v>406.779</v>
      </c>
      <c r="AL136" s="116">
        <f>1355.93*(1-11478.83/222929.2)</f>
        <v>1286.111914428886</v>
      </c>
      <c r="AM136" s="116">
        <f t="shared" si="74"/>
        <v>64.3055957214443</v>
      </c>
      <c r="AN136" s="116">
        <f t="shared" si="75"/>
        <v>321.5279786072215</v>
      </c>
      <c r="AO136" s="116">
        <f t="shared" si="76"/>
        <v>514.4447657715544</v>
      </c>
      <c r="AP136" s="116">
        <f t="shared" si="77"/>
        <v>385.83357432866575</v>
      </c>
      <c r="AQ136" s="111">
        <f aca="true" t="shared" si="78" ref="AQ136:AQ142">AL136</f>
        <v>1286.111914428886</v>
      </c>
      <c r="AR136" s="111"/>
      <c r="AS136" s="111"/>
      <c r="AT136" s="111">
        <f>AQ136</f>
        <v>1286.111914428886</v>
      </c>
      <c r="AU136" s="111"/>
      <c r="AV136" s="63"/>
      <c r="AW136" s="44"/>
      <c r="AX136" s="39"/>
      <c r="AY136" s="40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 ht="30" customHeight="1" outlineLevel="2">
      <c r="A137" s="95" t="s">
        <v>315</v>
      </c>
      <c r="B137" s="42"/>
      <c r="C137" s="77" t="s">
        <v>187</v>
      </c>
      <c r="D137" s="43">
        <v>2013</v>
      </c>
      <c r="E137" s="43">
        <v>2014</v>
      </c>
      <c r="F137" s="49"/>
      <c r="G137" s="49"/>
      <c r="H137" s="49"/>
      <c r="I137" s="49"/>
      <c r="J137" s="49"/>
      <c r="K137" s="50"/>
      <c r="L137" s="49"/>
      <c r="M137" s="50"/>
      <c r="N137" s="51"/>
      <c r="O137" s="50"/>
      <c r="P137" s="49"/>
      <c r="Q137" s="116">
        <f>8175.81*20%</f>
        <v>1635.1620000000003</v>
      </c>
      <c r="R137" s="116">
        <v>1864.41</v>
      </c>
      <c r="S137" s="116">
        <v>1864.41</v>
      </c>
      <c r="T137" s="116">
        <v>1864.41</v>
      </c>
      <c r="U137" s="116">
        <v>1864.41</v>
      </c>
      <c r="V137" s="116">
        <v>1864.41</v>
      </c>
      <c r="W137" s="116">
        <v>1864.41</v>
      </c>
      <c r="X137" s="116">
        <v>1864.41</v>
      </c>
      <c r="Y137" s="116">
        <v>1864.41</v>
      </c>
      <c r="Z137" s="116">
        <v>1864.41</v>
      </c>
      <c r="AA137" s="116">
        <v>1864.41</v>
      </c>
      <c r="AB137" s="116">
        <v>1864.41</v>
      </c>
      <c r="AC137" s="116">
        <v>1864.41</v>
      </c>
      <c r="AD137" s="116">
        <v>1864.41</v>
      </c>
      <c r="AE137" s="116">
        <v>1864.41</v>
      </c>
      <c r="AF137" s="116">
        <v>1864.41</v>
      </c>
      <c r="AG137" s="116">
        <f>8175.81*20%</f>
        <v>1635.1620000000003</v>
      </c>
      <c r="AH137" s="116">
        <f t="shared" si="70"/>
        <v>81.75810000000001</v>
      </c>
      <c r="AI137" s="116">
        <f t="shared" si="71"/>
        <v>408.79050000000007</v>
      </c>
      <c r="AJ137" s="116">
        <f t="shared" si="72"/>
        <v>654.0648000000001</v>
      </c>
      <c r="AK137" s="116">
        <f t="shared" si="73"/>
        <v>490.5486000000001</v>
      </c>
      <c r="AL137" s="116">
        <f>1635.16*(1-11478.83/222929.2)</f>
        <v>1550.9641043398533</v>
      </c>
      <c r="AM137" s="116">
        <f t="shared" si="74"/>
        <v>77.54820521699267</v>
      </c>
      <c r="AN137" s="116">
        <f t="shared" si="75"/>
        <v>387.7410260849633</v>
      </c>
      <c r="AO137" s="116">
        <f t="shared" si="76"/>
        <v>620.3856417359414</v>
      </c>
      <c r="AP137" s="116">
        <f t="shared" si="77"/>
        <v>465.28923130195597</v>
      </c>
      <c r="AQ137" s="111">
        <f t="shared" si="78"/>
        <v>1550.9641043398533</v>
      </c>
      <c r="AR137" s="111">
        <f>AQ137</f>
        <v>1550.9641043398533</v>
      </c>
      <c r="AS137" s="111"/>
      <c r="AT137" s="111"/>
      <c r="AU137" s="111"/>
      <c r="AV137" s="63"/>
      <c r="AW137" s="44"/>
      <c r="AX137" s="39"/>
      <c r="AY137" s="40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 ht="30" customHeight="1" outlineLevel="2">
      <c r="A138" s="95" t="s">
        <v>316</v>
      </c>
      <c r="B138" s="42"/>
      <c r="C138" s="77" t="s">
        <v>188</v>
      </c>
      <c r="D138" s="43">
        <v>2014</v>
      </c>
      <c r="E138" s="43">
        <v>2014</v>
      </c>
      <c r="F138" s="49"/>
      <c r="G138" s="49"/>
      <c r="H138" s="49"/>
      <c r="I138" s="49"/>
      <c r="J138" s="49"/>
      <c r="K138" s="50"/>
      <c r="L138" s="49"/>
      <c r="M138" s="50"/>
      <c r="N138" s="51"/>
      <c r="O138" s="50"/>
      <c r="P138" s="49"/>
      <c r="Q138" s="116">
        <v>2847.46</v>
      </c>
      <c r="R138" s="116">
        <v>2847.46</v>
      </c>
      <c r="S138" s="116">
        <v>2847.46</v>
      </c>
      <c r="T138" s="116">
        <v>2847.46</v>
      </c>
      <c r="U138" s="116">
        <v>2847.46</v>
      </c>
      <c r="V138" s="116">
        <v>2847.46</v>
      </c>
      <c r="W138" s="116">
        <v>2847.46</v>
      </c>
      <c r="X138" s="116">
        <v>2847.46</v>
      </c>
      <c r="Y138" s="116">
        <v>2847.46</v>
      </c>
      <c r="Z138" s="116">
        <v>2847.46</v>
      </c>
      <c r="AA138" s="116">
        <v>2847.46</v>
      </c>
      <c r="AB138" s="116">
        <v>2847.46</v>
      </c>
      <c r="AC138" s="116">
        <v>2847.46</v>
      </c>
      <c r="AD138" s="116">
        <v>2847.46</v>
      </c>
      <c r="AE138" s="116">
        <v>2847.46</v>
      </c>
      <c r="AF138" s="116">
        <v>2847.46</v>
      </c>
      <c r="AG138" s="116">
        <v>2847.46</v>
      </c>
      <c r="AH138" s="116">
        <f t="shared" si="70"/>
        <v>142.37300000000002</v>
      </c>
      <c r="AI138" s="116">
        <f t="shared" si="71"/>
        <v>711.865</v>
      </c>
      <c r="AJ138" s="116">
        <f t="shared" si="72"/>
        <v>1138.9840000000002</v>
      </c>
      <c r="AK138" s="116">
        <f t="shared" si="73"/>
        <v>854.2379999999999</v>
      </c>
      <c r="AL138" s="116">
        <f>2847.46*(1-11478.83/222929.2)</f>
        <v>2700.841659864208</v>
      </c>
      <c r="AM138" s="116">
        <f t="shared" si="74"/>
        <v>135.0420829932104</v>
      </c>
      <c r="AN138" s="116">
        <f t="shared" si="75"/>
        <v>675.210414966052</v>
      </c>
      <c r="AO138" s="116">
        <f t="shared" si="76"/>
        <v>1080.3366639456833</v>
      </c>
      <c r="AP138" s="116">
        <f t="shared" si="77"/>
        <v>810.2524979592623</v>
      </c>
      <c r="AQ138" s="111">
        <f t="shared" si="78"/>
        <v>2700.841659864208</v>
      </c>
      <c r="AR138" s="111"/>
      <c r="AS138" s="111">
        <f>AQ138</f>
        <v>2700.841659864208</v>
      </c>
      <c r="AT138" s="111"/>
      <c r="AU138" s="111"/>
      <c r="AV138" s="63"/>
      <c r="AW138" s="44"/>
      <c r="AX138" s="39"/>
      <c r="AY138" s="40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 ht="30" customHeight="1" outlineLevel="2">
      <c r="A139" s="95" t="s">
        <v>317</v>
      </c>
      <c r="B139" s="42"/>
      <c r="C139" s="77" t="s">
        <v>177</v>
      </c>
      <c r="D139" s="43">
        <v>2011</v>
      </c>
      <c r="E139" s="43">
        <v>2014</v>
      </c>
      <c r="F139" s="49"/>
      <c r="G139" s="49"/>
      <c r="H139" s="49"/>
      <c r="I139" s="49"/>
      <c r="J139" s="49"/>
      <c r="K139" s="50"/>
      <c r="L139" s="49"/>
      <c r="M139" s="50"/>
      <c r="N139" s="51"/>
      <c r="O139" s="50"/>
      <c r="P139" s="49"/>
      <c r="Q139" s="116">
        <v>22619.5</v>
      </c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6">
        <v>22619.5</v>
      </c>
      <c r="AH139" s="116">
        <f t="shared" si="70"/>
        <v>1130.9750000000001</v>
      </c>
      <c r="AI139" s="116">
        <f t="shared" si="71"/>
        <v>5654.875</v>
      </c>
      <c r="AJ139" s="116">
        <f t="shared" si="72"/>
        <v>9047.800000000001</v>
      </c>
      <c r="AK139" s="116">
        <f t="shared" si="73"/>
        <v>6785.849999999999</v>
      </c>
      <c r="AL139" s="116">
        <f>22619.5*(1-11478.83/222929.2)</f>
        <v>21454.801094764614</v>
      </c>
      <c r="AM139" s="116">
        <f t="shared" si="74"/>
        <v>1072.7400547382308</v>
      </c>
      <c r="AN139" s="116">
        <f t="shared" si="75"/>
        <v>5363.700273691154</v>
      </c>
      <c r="AO139" s="116">
        <f t="shared" si="76"/>
        <v>8581.920437905846</v>
      </c>
      <c r="AP139" s="116">
        <f t="shared" si="77"/>
        <v>6436.440328429384</v>
      </c>
      <c r="AQ139" s="111">
        <f t="shared" si="78"/>
        <v>21454.801094764614</v>
      </c>
      <c r="AR139" s="111"/>
      <c r="AS139" s="111"/>
      <c r="AT139" s="111">
        <f>AQ139</f>
        <v>21454.801094764614</v>
      </c>
      <c r="AU139" s="111"/>
      <c r="AV139" s="63"/>
      <c r="AW139" s="44"/>
      <c r="AX139" s="39"/>
      <c r="AY139" s="40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 ht="30" customHeight="1" outlineLevel="2">
      <c r="A140" s="95" t="s">
        <v>318</v>
      </c>
      <c r="B140" s="42"/>
      <c r="C140" s="77" t="s">
        <v>191</v>
      </c>
      <c r="D140" s="43">
        <v>2013</v>
      </c>
      <c r="E140" s="43">
        <v>2014</v>
      </c>
      <c r="F140" s="49"/>
      <c r="G140" s="49"/>
      <c r="H140" s="49"/>
      <c r="I140" s="49"/>
      <c r="J140" s="49"/>
      <c r="K140" s="50"/>
      <c r="L140" s="49"/>
      <c r="M140" s="50"/>
      <c r="N140" s="51"/>
      <c r="O140" s="50"/>
      <c r="P140" s="49"/>
      <c r="Q140" s="116">
        <v>3135.59</v>
      </c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6">
        <v>3135.59</v>
      </c>
      <c r="AH140" s="116">
        <f t="shared" si="70"/>
        <v>156.7795</v>
      </c>
      <c r="AI140" s="116">
        <f t="shared" si="71"/>
        <v>783.8975</v>
      </c>
      <c r="AJ140" s="116">
        <f t="shared" si="72"/>
        <v>1254.236</v>
      </c>
      <c r="AK140" s="116">
        <f t="shared" si="73"/>
        <v>940.677</v>
      </c>
      <c r="AL140" s="116">
        <f>317.73*(1-11478.83/222929.2)</f>
        <v>301.36978942238164</v>
      </c>
      <c r="AM140" s="116">
        <f t="shared" si="74"/>
        <v>15.068489471119083</v>
      </c>
      <c r="AN140" s="116">
        <f t="shared" si="75"/>
        <v>75.34244735559541</v>
      </c>
      <c r="AO140" s="116">
        <f t="shared" si="76"/>
        <v>120.54791576895266</v>
      </c>
      <c r="AP140" s="116">
        <f t="shared" si="77"/>
        <v>90.41093682671449</v>
      </c>
      <c r="AQ140" s="111">
        <f t="shared" si="78"/>
        <v>301.36978942238164</v>
      </c>
      <c r="AR140" s="111"/>
      <c r="AS140" s="111"/>
      <c r="AT140" s="111"/>
      <c r="AU140" s="111">
        <f>AQ140</f>
        <v>301.36978942238164</v>
      </c>
      <c r="AV140" s="63"/>
      <c r="AW140" s="44"/>
      <c r="AX140" s="39"/>
      <c r="AY140" s="40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 ht="30" customHeight="1" outlineLevel="2">
      <c r="A141" s="95" t="s">
        <v>319</v>
      </c>
      <c r="B141" s="42"/>
      <c r="C141" s="77" t="s">
        <v>192</v>
      </c>
      <c r="D141" s="43">
        <v>2013</v>
      </c>
      <c r="E141" s="43">
        <v>2014</v>
      </c>
      <c r="F141" s="49"/>
      <c r="G141" s="49"/>
      <c r="H141" s="49"/>
      <c r="I141" s="49"/>
      <c r="J141" s="49"/>
      <c r="K141" s="50"/>
      <c r="L141" s="49"/>
      <c r="M141" s="50"/>
      <c r="N141" s="51"/>
      <c r="O141" s="50"/>
      <c r="P141" s="49"/>
      <c r="Q141" s="116">
        <v>1271.18</v>
      </c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6">
        <v>1271.18</v>
      </c>
      <c r="AH141" s="116">
        <f t="shared" si="70"/>
        <v>63.559000000000005</v>
      </c>
      <c r="AI141" s="116">
        <f t="shared" si="71"/>
        <v>317.795</v>
      </c>
      <c r="AJ141" s="116">
        <f t="shared" si="72"/>
        <v>508.47200000000004</v>
      </c>
      <c r="AK141" s="116">
        <f t="shared" si="73"/>
        <v>381.354</v>
      </c>
      <c r="AL141" s="116">
        <f>720.33*(1-11478.83/222929.2)</f>
        <v>683.2395443131721</v>
      </c>
      <c r="AM141" s="116">
        <f t="shared" si="74"/>
        <v>34.16197721565861</v>
      </c>
      <c r="AN141" s="116">
        <f t="shared" si="75"/>
        <v>170.80988607829303</v>
      </c>
      <c r="AO141" s="116">
        <f t="shared" si="76"/>
        <v>273.2958177252689</v>
      </c>
      <c r="AP141" s="116">
        <f t="shared" si="77"/>
        <v>204.97186329395163</v>
      </c>
      <c r="AQ141" s="111">
        <f t="shared" si="78"/>
        <v>683.2395443131721</v>
      </c>
      <c r="AR141" s="111"/>
      <c r="AS141" s="111"/>
      <c r="AT141" s="111"/>
      <c r="AU141" s="111">
        <f>AQ141</f>
        <v>683.2395443131721</v>
      </c>
      <c r="AV141" s="63"/>
      <c r="AW141" s="44"/>
      <c r="AX141" s="39"/>
      <c r="AY141" s="40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 ht="30" customHeight="1" outlineLevel="2">
      <c r="A142" s="95" t="s">
        <v>320</v>
      </c>
      <c r="B142" s="42"/>
      <c r="C142" s="77" t="s">
        <v>193</v>
      </c>
      <c r="D142" s="43">
        <v>2013</v>
      </c>
      <c r="E142" s="43">
        <v>2014</v>
      </c>
      <c r="F142" s="49"/>
      <c r="G142" s="49"/>
      <c r="H142" s="49"/>
      <c r="I142" s="49"/>
      <c r="J142" s="49"/>
      <c r="K142" s="50"/>
      <c r="L142" s="49"/>
      <c r="M142" s="50"/>
      <c r="N142" s="51"/>
      <c r="O142" s="50"/>
      <c r="P142" s="49"/>
      <c r="Q142" s="116">
        <v>2203.38</v>
      </c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6">
        <v>2203.38</v>
      </c>
      <c r="AH142" s="116">
        <f t="shared" si="70"/>
        <v>110.16900000000001</v>
      </c>
      <c r="AI142" s="116">
        <f t="shared" si="71"/>
        <v>550.845</v>
      </c>
      <c r="AJ142" s="116">
        <f t="shared" si="72"/>
        <v>881.3520000000001</v>
      </c>
      <c r="AK142" s="116">
        <f t="shared" si="73"/>
        <v>661.014</v>
      </c>
      <c r="AL142" s="116">
        <f>2203.38*(1-11478.83/222929.2)</f>
        <v>2089.9259327652007</v>
      </c>
      <c r="AM142" s="116">
        <f t="shared" si="74"/>
        <v>104.49629663826005</v>
      </c>
      <c r="AN142" s="116">
        <f t="shared" si="75"/>
        <v>522.4814831913002</v>
      </c>
      <c r="AO142" s="116">
        <f t="shared" si="76"/>
        <v>835.9703731060804</v>
      </c>
      <c r="AP142" s="116">
        <f t="shared" si="77"/>
        <v>626.9777798295602</v>
      </c>
      <c r="AQ142" s="111">
        <f t="shared" si="78"/>
        <v>2089.9259327652007</v>
      </c>
      <c r="AR142" s="111">
        <f>AQ142</f>
        <v>2089.9259327652007</v>
      </c>
      <c r="AS142" s="111"/>
      <c r="AT142" s="111"/>
      <c r="AU142" s="111"/>
      <c r="AV142" s="63"/>
      <c r="AW142" s="44"/>
      <c r="AX142" s="39"/>
      <c r="AY142" s="40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 ht="45.75" customHeight="1">
      <c r="A143" s="95" t="s">
        <v>321</v>
      </c>
      <c r="B143" s="42"/>
      <c r="C143" s="77" t="s">
        <v>224</v>
      </c>
      <c r="D143" s="43">
        <v>2014</v>
      </c>
      <c r="E143" s="43">
        <v>2015</v>
      </c>
      <c r="F143" s="48"/>
      <c r="G143" s="49"/>
      <c r="H143" s="49"/>
      <c r="I143" s="49"/>
      <c r="J143" s="49"/>
      <c r="K143" s="50"/>
      <c r="L143" s="49"/>
      <c r="M143" s="50"/>
      <c r="N143" s="51"/>
      <c r="O143" s="50"/>
      <c r="P143" s="49"/>
      <c r="Q143" s="116">
        <v>7615.12</v>
      </c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>
        <v>7615.12</v>
      </c>
      <c r="AH143" s="116">
        <f t="shared" si="70"/>
        <v>380.75600000000003</v>
      </c>
      <c r="AI143" s="116">
        <f t="shared" si="71"/>
        <v>1903.78</v>
      </c>
      <c r="AJ143" s="116">
        <f t="shared" si="72"/>
        <v>3046.0480000000002</v>
      </c>
      <c r="AK143" s="116">
        <f t="shared" si="73"/>
        <v>2284.536</v>
      </c>
      <c r="AL143" s="116">
        <f>7615.12*(1-11478.83/222929.2)</f>
        <v>7223.010451723686</v>
      </c>
      <c r="AM143" s="116">
        <f t="shared" si="74"/>
        <v>361.1505225861843</v>
      </c>
      <c r="AN143" s="116">
        <f t="shared" si="75"/>
        <v>1805.7526129309215</v>
      </c>
      <c r="AO143" s="116">
        <f t="shared" si="76"/>
        <v>2889.2041806894745</v>
      </c>
      <c r="AP143" s="116">
        <f t="shared" si="77"/>
        <v>2166.9031355171055</v>
      </c>
      <c r="AQ143" s="111"/>
      <c r="AR143" s="111"/>
      <c r="AS143" s="117"/>
      <c r="AT143" s="111"/>
      <c r="AU143" s="111"/>
      <c r="AV143" s="76"/>
      <c r="AW143" s="44"/>
      <c r="AX143" s="39"/>
      <c r="AY143" s="40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 s="90" customFormat="1" ht="61.5" customHeight="1">
      <c r="A144" s="95"/>
      <c r="B144" s="37"/>
      <c r="C144" s="78" t="s">
        <v>260</v>
      </c>
      <c r="D144" s="37"/>
      <c r="E144" s="37"/>
      <c r="F144" s="30"/>
      <c r="G144" s="31"/>
      <c r="H144" s="31"/>
      <c r="I144" s="31"/>
      <c r="J144" s="31"/>
      <c r="K144" s="31"/>
      <c r="L144" s="31"/>
      <c r="M144" s="29"/>
      <c r="N144" s="32"/>
      <c r="O144" s="29"/>
      <c r="P144" s="31"/>
      <c r="Q144" s="101">
        <f>SUM(Q145:Q174)</f>
        <v>95862.37133898307</v>
      </c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01">
        <f aca="true" t="shared" si="79" ref="AG144:AP144">SUM(AG145:AG174)</f>
        <v>95862.37133898307</v>
      </c>
      <c r="AH144" s="113">
        <f t="shared" si="79"/>
        <v>10433.994566949154</v>
      </c>
      <c r="AI144" s="113">
        <f t="shared" si="79"/>
        <v>23965.592834745767</v>
      </c>
      <c r="AJ144" s="113">
        <f t="shared" si="79"/>
        <v>34114.29153559322</v>
      </c>
      <c r="AK144" s="113">
        <f t="shared" si="79"/>
        <v>27348.492401694915</v>
      </c>
      <c r="AL144" s="101">
        <f t="shared" si="79"/>
        <v>78121.40033898306</v>
      </c>
      <c r="AM144" s="113">
        <f t="shared" si="79"/>
        <v>4456.916016949152</v>
      </c>
      <c r="AN144" s="113">
        <f t="shared" si="79"/>
        <v>19530.350084745765</v>
      </c>
      <c r="AO144" s="113">
        <f t="shared" si="79"/>
        <v>30835.425635593227</v>
      </c>
      <c r="AP144" s="113">
        <f t="shared" si="79"/>
        <v>23298.708601694914</v>
      </c>
      <c r="AQ144" s="101">
        <f>SUM(AQ145:AQ174)</f>
        <v>77030.56033898306</v>
      </c>
      <c r="AR144" s="101">
        <f>SUM(AR145:AR174)</f>
        <v>31309.379999999997</v>
      </c>
      <c r="AS144" s="101">
        <f>SUM(AS145:AS174)</f>
        <v>9169.09</v>
      </c>
      <c r="AT144" s="101">
        <f>SUM(AT145:AT174)</f>
        <v>18170.74033898305</v>
      </c>
      <c r="AU144" s="101">
        <f>SUM(AU145:AU174)</f>
        <v>18381.35</v>
      </c>
      <c r="AV144" s="38"/>
      <c r="AW144" s="39"/>
      <c r="AX144" s="39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  <c r="IU144" s="41"/>
      <c r="IV144" s="41"/>
    </row>
    <row r="145" spans="1:256" ht="30" customHeight="1">
      <c r="A145" s="95" t="s">
        <v>322</v>
      </c>
      <c r="B145" s="42"/>
      <c r="C145" s="77" t="s">
        <v>120</v>
      </c>
      <c r="D145" s="43">
        <v>2013</v>
      </c>
      <c r="E145" s="43">
        <v>2014</v>
      </c>
      <c r="F145" s="48"/>
      <c r="G145" s="49"/>
      <c r="H145" s="49"/>
      <c r="I145" s="49"/>
      <c r="J145" s="49"/>
      <c r="K145" s="50"/>
      <c r="L145" s="49"/>
      <c r="M145" s="50"/>
      <c r="N145" s="51"/>
      <c r="O145" s="50"/>
      <c r="P145" s="49"/>
      <c r="Q145" s="116">
        <v>5024.81</v>
      </c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>
        <v>5024.81</v>
      </c>
      <c r="AH145" s="116">
        <f t="shared" si="70"/>
        <v>251.24050000000003</v>
      </c>
      <c r="AI145" s="116">
        <f>AG145*25%</f>
        <v>1256.2025</v>
      </c>
      <c r="AJ145" s="116">
        <f>AG145*40%</f>
        <v>2009.9240000000002</v>
      </c>
      <c r="AK145" s="116">
        <f>AG145*30%</f>
        <v>1507.443</v>
      </c>
      <c r="AL145" s="116">
        <v>5024.81</v>
      </c>
      <c r="AM145" s="116">
        <f>AL145*5%</f>
        <v>251.24050000000003</v>
      </c>
      <c r="AN145" s="116">
        <f>AL145*25%</f>
        <v>1256.2025</v>
      </c>
      <c r="AO145" s="116">
        <f>AL145*40%</f>
        <v>2009.9240000000002</v>
      </c>
      <c r="AP145" s="116">
        <f>AL145*30%</f>
        <v>1507.443</v>
      </c>
      <c r="AQ145" s="111">
        <f>AL145</f>
        <v>5024.81</v>
      </c>
      <c r="AR145" s="111"/>
      <c r="AS145" s="111"/>
      <c r="AT145" s="111">
        <f>AQ145</f>
        <v>5024.81</v>
      </c>
      <c r="AU145" s="111"/>
      <c r="AV145" s="53"/>
      <c r="AW145" s="44"/>
      <c r="AX145" s="39"/>
      <c r="AY145" s="40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 ht="30" customHeight="1">
      <c r="A146" s="95" t="s">
        <v>323</v>
      </c>
      <c r="B146" s="42"/>
      <c r="C146" s="77" t="s">
        <v>121</v>
      </c>
      <c r="D146" s="43">
        <v>2013</v>
      </c>
      <c r="E146" s="43">
        <v>2014</v>
      </c>
      <c r="F146" s="48"/>
      <c r="G146" s="49"/>
      <c r="H146" s="49"/>
      <c r="I146" s="49"/>
      <c r="J146" s="49"/>
      <c r="K146" s="50"/>
      <c r="L146" s="49"/>
      <c r="M146" s="50"/>
      <c r="N146" s="51"/>
      <c r="O146" s="50"/>
      <c r="P146" s="49"/>
      <c r="Q146" s="116">
        <v>917.22</v>
      </c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>
        <v>917.22</v>
      </c>
      <c r="AH146" s="116">
        <f t="shared" si="70"/>
        <v>45.861000000000004</v>
      </c>
      <c r="AI146" s="116">
        <f aca="true" t="shared" si="80" ref="AI146:AI152">AG146*25%</f>
        <v>229.305</v>
      </c>
      <c r="AJ146" s="116">
        <f aca="true" t="shared" si="81" ref="AJ146:AJ152">AG146*40%</f>
        <v>366.88800000000003</v>
      </c>
      <c r="AK146" s="116">
        <f aca="true" t="shared" si="82" ref="AK146:AK152">AG146*30%</f>
        <v>275.166</v>
      </c>
      <c r="AL146" s="116">
        <v>917.22</v>
      </c>
      <c r="AM146" s="116">
        <f aca="true" t="shared" si="83" ref="AM146:AM159">AL146*5%</f>
        <v>45.861000000000004</v>
      </c>
      <c r="AN146" s="116">
        <f aca="true" t="shared" si="84" ref="AN146:AN159">AL146*25%</f>
        <v>229.305</v>
      </c>
      <c r="AO146" s="116">
        <f aca="true" t="shared" si="85" ref="AO146:AO159">AL146*40%</f>
        <v>366.88800000000003</v>
      </c>
      <c r="AP146" s="116">
        <f aca="true" t="shared" si="86" ref="AP146:AP159">AL146*30%</f>
        <v>275.166</v>
      </c>
      <c r="AQ146" s="111">
        <f aca="true" t="shared" si="87" ref="AQ146:AQ159">AL146</f>
        <v>917.22</v>
      </c>
      <c r="AR146" s="111"/>
      <c r="AS146" s="111"/>
      <c r="AT146" s="111">
        <f>AQ146</f>
        <v>917.22</v>
      </c>
      <c r="AU146" s="111"/>
      <c r="AV146" s="53"/>
      <c r="AW146" s="44"/>
      <c r="AX146" s="39"/>
      <c r="AY146" s="40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 ht="30" customHeight="1">
      <c r="A147" s="95" t="s">
        <v>324</v>
      </c>
      <c r="B147" s="42"/>
      <c r="C147" s="77" t="s">
        <v>126</v>
      </c>
      <c r="D147" s="43">
        <v>2013</v>
      </c>
      <c r="E147" s="43">
        <v>2014</v>
      </c>
      <c r="F147" s="48"/>
      <c r="G147" s="49"/>
      <c r="H147" s="49"/>
      <c r="I147" s="49"/>
      <c r="J147" s="49"/>
      <c r="K147" s="50"/>
      <c r="L147" s="49"/>
      <c r="M147" s="50"/>
      <c r="N147" s="51"/>
      <c r="O147" s="50"/>
      <c r="P147" s="49"/>
      <c r="Q147" s="116">
        <v>1779.66</v>
      </c>
      <c r="R147" s="116">
        <v>2924</v>
      </c>
      <c r="S147" s="116">
        <v>2924</v>
      </c>
      <c r="T147" s="116">
        <v>2924</v>
      </c>
      <c r="U147" s="116">
        <v>2924</v>
      </c>
      <c r="V147" s="116">
        <v>2924</v>
      </c>
      <c r="W147" s="116">
        <v>2924</v>
      </c>
      <c r="X147" s="116">
        <v>2924</v>
      </c>
      <c r="Y147" s="116">
        <v>2924</v>
      </c>
      <c r="Z147" s="116">
        <v>2924</v>
      </c>
      <c r="AA147" s="116">
        <v>2924</v>
      </c>
      <c r="AB147" s="116">
        <v>2924</v>
      </c>
      <c r="AC147" s="116">
        <v>2924</v>
      </c>
      <c r="AD147" s="116">
        <v>2924</v>
      </c>
      <c r="AE147" s="116">
        <v>2924</v>
      </c>
      <c r="AF147" s="116">
        <v>2924</v>
      </c>
      <c r="AG147" s="116">
        <v>1779.66</v>
      </c>
      <c r="AH147" s="116">
        <f t="shared" si="70"/>
        <v>88.983</v>
      </c>
      <c r="AI147" s="116">
        <f t="shared" si="80"/>
        <v>444.915</v>
      </c>
      <c r="AJ147" s="116">
        <f t="shared" si="81"/>
        <v>711.864</v>
      </c>
      <c r="AK147" s="116">
        <f t="shared" si="82"/>
        <v>533.898</v>
      </c>
      <c r="AL147" s="116">
        <v>1779.66</v>
      </c>
      <c r="AM147" s="116">
        <f t="shared" si="83"/>
        <v>88.983</v>
      </c>
      <c r="AN147" s="116">
        <f t="shared" si="84"/>
        <v>444.915</v>
      </c>
      <c r="AO147" s="116">
        <f t="shared" si="85"/>
        <v>711.864</v>
      </c>
      <c r="AP147" s="116">
        <f t="shared" si="86"/>
        <v>533.898</v>
      </c>
      <c r="AQ147" s="111">
        <f t="shared" si="87"/>
        <v>1779.66</v>
      </c>
      <c r="AR147" s="111"/>
      <c r="AS147" s="111"/>
      <c r="AT147" s="111">
        <f>AQ147</f>
        <v>1779.66</v>
      </c>
      <c r="AU147" s="111"/>
      <c r="AV147" s="53"/>
      <c r="AW147" s="44"/>
      <c r="AX147" s="39"/>
      <c r="AY147" s="40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 ht="30" customHeight="1">
      <c r="A148" s="95" t="s">
        <v>325</v>
      </c>
      <c r="B148" s="42"/>
      <c r="C148" s="77" t="s">
        <v>130</v>
      </c>
      <c r="D148" s="43">
        <v>2013</v>
      </c>
      <c r="E148" s="43">
        <v>2014</v>
      </c>
      <c r="F148" s="48"/>
      <c r="G148" s="49"/>
      <c r="H148" s="49"/>
      <c r="I148" s="49"/>
      <c r="J148" s="49"/>
      <c r="K148" s="50"/>
      <c r="L148" s="49"/>
      <c r="M148" s="50"/>
      <c r="N148" s="51"/>
      <c r="O148" s="50"/>
      <c r="P148" s="49"/>
      <c r="Q148" s="116">
        <v>1355.93</v>
      </c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>
        <v>1355.93</v>
      </c>
      <c r="AH148" s="116">
        <f t="shared" si="70"/>
        <v>67.79650000000001</v>
      </c>
      <c r="AI148" s="116">
        <f t="shared" si="80"/>
        <v>338.9825</v>
      </c>
      <c r="AJ148" s="116">
        <f t="shared" si="81"/>
        <v>542.3720000000001</v>
      </c>
      <c r="AK148" s="116">
        <f t="shared" si="82"/>
        <v>406.779</v>
      </c>
      <c r="AL148" s="116">
        <v>1355.93</v>
      </c>
      <c r="AM148" s="116">
        <f t="shared" si="83"/>
        <v>67.79650000000001</v>
      </c>
      <c r="AN148" s="116">
        <f t="shared" si="84"/>
        <v>338.9825</v>
      </c>
      <c r="AO148" s="116">
        <f t="shared" si="85"/>
        <v>542.3720000000001</v>
      </c>
      <c r="AP148" s="116">
        <f t="shared" si="86"/>
        <v>406.779</v>
      </c>
      <c r="AQ148" s="111">
        <f t="shared" si="87"/>
        <v>1355.93</v>
      </c>
      <c r="AR148" s="111">
        <f>AQ148</f>
        <v>1355.93</v>
      </c>
      <c r="AS148" s="111"/>
      <c r="AT148" s="111"/>
      <c r="AU148" s="111"/>
      <c r="AV148" s="53"/>
      <c r="AW148" s="44"/>
      <c r="AX148" s="39"/>
      <c r="AY148" s="40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 ht="30" customHeight="1">
      <c r="A149" s="95" t="s">
        <v>326</v>
      </c>
      <c r="B149" s="42"/>
      <c r="C149" s="77" t="s">
        <v>131</v>
      </c>
      <c r="D149" s="43">
        <v>2013</v>
      </c>
      <c r="E149" s="43">
        <v>2014</v>
      </c>
      <c r="F149" s="48"/>
      <c r="G149" s="49"/>
      <c r="H149" s="49"/>
      <c r="I149" s="49"/>
      <c r="J149" s="49"/>
      <c r="K149" s="50"/>
      <c r="L149" s="49"/>
      <c r="M149" s="50"/>
      <c r="N149" s="51"/>
      <c r="O149" s="50"/>
      <c r="P149" s="49"/>
      <c r="Q149" s="116">
        <v>847.46</v>
      </c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>
        <v>847.46</v>
      </c>
      <c r="AH149" s="116">
        <f t="shared" si="70"/>
        <v>42.373000000000005</v>
      </c>
      <c r="AI149" s="116">
        <f t="shared" si="80"/>
        <v>211.865</v>
      </c>
      <c r="AJ149" s="116">
        <f t="shared" si="81"/>
        <v>338.98400000000004</v>
      </c>
      <c r="AK149" s="116">
        <f t="shared" si="82"/>
        <v>254.238</v>
      </c>
      <c r="AL149" s="116">
        <v>847.46</v>
      </c>
      <c r="AM149" s="116">
        <f t="shared" si="83"/>
        <v>42.373000000000005</v>
      </c>
      <c r="AN149" s="116">
        <f t="shared" si="84"/>
        <v>211.865</v>
      </c>
      <c r="AO149" s="116">
        <f t="shared" si="85"/>
        <v>338.98400000000004</v>
      </c>
      <c r="AP149" s="116">
        <f t="shared" si="86"/>
        <v>254.238</v>
      </c>
      <c r="AQ149" s="111">
        <f t="shared" si="87"/>
        <v>847.46</v>
      </c>
      <c r="AR149" s="111"/>
      <c r="AS149" s="111">
        <f>AQ149</f>
        <v>847.46</v>
      </c>
      <c r="AT149" s="111"/>
      <c r="AU149" s="111"/>
      <c r="AV149" s="53"/>
      <c r="AW149" s="44"/>
      <c r="AX149" s="39"/>
      <c r="AY149" s="40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 ht="30" customHeight="1">
      <c r="A150" s="95" t="s">
        <v>327</v>
      </c>
      <c r="B150" s="42"/>
      <c r="C150" s="77" t="s">
        <v>145</v>
      </c>
      <c r="D150" s="43">
        <v>2012</v>
      </c>
      <c r="E150" s="43">
        <v>2014</v>
      </c>
      <c r="F150" s="48"/>
      <c r="G150" s="49"/>
      <c r="H150" s="49"/>
      <c r="I150" s="49"/>
      <c r="J150" s="49"/>
      <c r="K150" s="50"/>
      <c r="L150" s="49"/>
      <c r="M150" s="50"/>
      <c r="N150" s="51"/>
      <c r="O150" s="50"/>
      <c r="P150" s="49"/>
      <c r="Q150" s="116">
        <v>2711.86</v>
      </c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>
        <v>2711.86</v>
      </c>
      <c r="AH150" s="116">
        <f t="shared" si="70"/>
        <v>135.59300000000002</v>
      </c>
      <c r="AI150" s="116">
        <f t="shared" si="80"/>
        <v>677.965</v>
      </c>
      <c r="AJ150" s="116">
        <f t="shared" si="81"/>
        <v>1084.7440000000001</v>
      </c>
      <c r="AK150" s="116">
        <f t="shared" si="82"/>
        <v>813.558</v>
      </c>
      <c r="AL150" s="116">
        <v>2711.86</v>
      </c>
      <c r="AM150" s="116">
        <f t="shared" si="83"/>
        <v>135.59300000000002</v>
      </c>
      <c r="AN150" s="116">
        <f t="shared" si="84"/>
        <v>677.965</v>
      </c>
      <c r="AO150" s="116">
        <f t="shared" si="85"/>
        <v>1084.7440000000001</v>
      </c>
      <c r="AP150" s="116">
        <f t="shared" si="86"/>
        <v>813.558</v>
      </c>
      <c r="AQ150" s="111">
        <f t="shared" si="87"/>
        <v>2711.86</v>
      </c>
      <c r="AR150" s="111"/>
      <c r="AS150" s="111"/>
      <c r="AT150" s="111">
        <f>AQ150</f>
        <v>2711.86</v>
      </c>
      <c r="AU150" s="111"/>
      <c r="AV150" s="53"/>
      <c r="AW150" s="44"/>
      <c r="AX150" s="39"/>
      <c r="AY150" s="40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 ht="30" customHeight="1">
      <c r="A151" s="95" t="s">
        <v>328</v>
      </c>
      <c r="B151" s="42"/>
      <c r="C151" s="77" t="s">
        <v>146</v>
      </c>
      <c r="D151" s="43">
        <v>2012</v>
      </c>
      <c r="E151" s="43">
        <v>2014</v>
      </c>
      <c r="F151" s="48"/>
      <c r="G151" s="49"/>
      <c r="H151" s="49"/>
      <c r="I151" s="49"/>
      <c r="J151" s="49"/>
      <c r="K151" s="50"/>
      <c r="L151" s="49"/>
      <c r="M151" s="50"/>
      <c r="N151" s="51"/>
      <c r="O151" s="50"/>
      <c r="P151" s="49"/>
      <c r="Q151" s="116">
        <v>2033.9</v>
      </c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>
        <v>2033.9</v>
      </c>
      <c r="AH151" s="116">
        <f t="shared" si="70"/>
        <v>101.69500000000001</v>
      </c>
      <c r="AI151" s="116">
        <f t="shared" si="80"/>
        <v>508.475</v>
      </c>
      <c r="AJ151" s="116">
        <f t="shared" si="81"/>
        <v>813.5600000000001</v>
      </c>
      <c r="AK151" s="116">
        <f t="shared" si="82"/>
        <v>610.17</v>
      </c>
      <c r="AL151" s="116">
        <v>2033.9</v>
      </c>
      <c r="AM151" s="116">
        <f t="shared" si="83"/>
        <v>101.69500000000001</v>
      </c>
      <c r="AN151" s="116">
        <f t="shared" si="84"/>
        <v>508.475</v>
      </c>
      <c r="AO151" s="116">
        <f t="shared" si="85"/>
        <v>813.5600000000001</v>
      </c>
      <c r="AP151" s="116">
        <f t="shared" si="86"/>
        <v>610.17</v>
      </c>
      <c r="AQ151" s="111">
        <f t="shared" si="87"/>
        <v>2033.9</v>
      </c>
      <c r="AR151" s="111"/>
      <c r="AS151" s="111"/>
      <c r="AT151" s="111"/>
      <c r="AU151" s="111">
        <f>AQ151</f>
        <v>2033.9</v>
      </c>
      <c r="AV151" s="53"/>
      <c r="AW151" s="44"/>
      <c r="AX151" s="39"/>
      <c r="AY151" s="40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 ht="30" customHeight="1">
      <c r="A152" s="95" t="s">
        <v>329</v>
      </c>
      <c r="B152" s="42"/>
      <c r="C152" s="77" t="s">
        <v>149</v>
      </c>
      <c r="D152" s="43">
        <v>2013</v>
      </c>
      <c r="E152" s="43">
        <v>2014</v>
      </c>
      <c r="F152" s="48"/>
      <c r="G152" s="49"/>
      <c r="H152" s="49"/>
      <c r="I152" s="49"/>
      <c r="J152" s="49"/>
      <c r="K152" s="50"/>
      <c r="L152" s="49"/>
      <c r="M152" s="50"/>
      <c r="N152" s="51"/>
      <c r="O152" s="50"/>
      <c r="P152" s="49"/>
      <c r="Q152" s="116">
        <v>4745.74</v>
      </c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>
        <v>4745.74</v>
      </c>
      <c r="AH152" s="116">
        <f t="shared" si="70"/>
        <v>237.287</v>
      </c>
      <c r="AI152" s="116">
        <f t="shared" si="80"/>
        <v>1186.435</v>
      </c>
      <c r="AJ152" s="116">
        <f t="shared" si="81"/>
        <v>1898.296</v>
      </c>
      <c r="AK152" s="116">
        <f t="shared" si="82"/>
        <v>1423.722</v>
      </c>
      <c r="AL152" s="116">
        <v>4033.9</v>
      </c>
      <c r="AM152" s="116">
        <f t="shared" si="83"/>
        <v>201.69500000000002</v>
      </c>
      <c r="AN152" s="116">
        <f t="shared" si="84"/>
        <v>1008.475</v>
      </c>
      <c r="AO152" s="116">
        <f t="shared" si="85"/>
        <v>1613.5600000000002</v>
      </c>
      <c r="AP152" s="116">
        <f t="shared" si="86"/>
        <v>1210.17</v>
      </c>
      <c r="AQ152" s="111">
        <f t="shared" si="87"/>
        <v>4033.9</v>
      </c>
      <c r="AR152" s="111"/>
      <c r="AS152" s="111"/>
      <c r="AT152" s="111"/>
      <c r="AU152" s="111">
        <f>AQ152</f>
        <v>4033.9</v>
      </c>
      <c r="AV152" s="53"/>
      <c r="AW152" s="44"/>
      <c r="AX152" s="39"/>
      <c r="AY152" s="40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 ht="30" customHeight="1">
      <c r="A153" s="95" t="s">
        <v>330</v>
      </c>
      <c r="B153" s="42"/>
      <c r="C153" s="77" t="s">
        <v>151</v>
      </c>
      <c r="D153" s="43">
        <v>2013</v>
      </c>
      <c r="E153" s="43">
        <v>2014</v>
      </c>
      <c r="F153" s="48"/>
      <c r="G153" s="49"/>
      <c r="H153" s="49"/>
      <c r="I153" s="49"/>
      <c r="J153" s="49"/>
      <c r="K153" s="50"/>
      <c r="L153" s="49"/>
      <c r="M153" s="50"/>
      <c r="N153" s="51"/>
      <c r="O153" s="50"/>
      <c r="P153" s="49"/>
      <c r="Q153" s="135">
        <v>13883.22</v>
      </c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35">
        <v>13883.22</v>
      </c>
      <c r="AH153" s="135">
        <f>AG153*25%</f>
        <v>3470.805</v>
      </c>
      <c r="AI153" s="135">
        <f>AG153*25%</f>
        <v>3470.805</v>
      </c>
      <c r="AJ153" s="135">
        <f>AG153*25%</f>
        <v>3470.805</v>
      </c>
      <c r="AK153" s="135">
        <f>AG153*25%</f>
        <v>3470.805</v>
      </c>
      <c r="AL153" s="116">
        <v>7527.29</v>
      </c>
      <c r="AM153" s="116">
        <f t="shared" si="83"/>
        <v>376.3645</v>
      </c>
      <c r="AN153" s="116">
        <f t="shared" si="84"/>
        <v>1881.8225</v>
      </c>
      <c r="AO153" s="116">
        <f t="shared" si="85"/>
        <v>3010.916</v>
      </c>
      <c r="AP153" s="116">
        <f t="shared" si="86"/>
        <v>2258.187</v>
      </c>
      <c r="AQ153" s="111">
        <f t="shared" si="87"/>
        <v>7527.29</v>
      </c>
      <c r="AR153" s="111">
        <f>AQ153</f>
        <v>7527.29</v>
      </c>
      <c r="AS153" s="111"/>
      <c r="AT153" s="111"/>
      <c r="AU153" s="111"/>
      <c r="AV153" s="53"/>
      <c r="AW153" s="44"/>
      <c r="AX153" s="39"/>
      <c r="AY153" s="40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 ht="30" customHeight="1">
      <c r="A154" s="95" t="s">
        <v>331</v>
      </c>
      <c r="B154" s="42"/>
      <c r="C154" s="77" t="s">
        <v>143</v>
      </c>
      <c r="D154" s="43">
        <v>2013</v>
      </c>
      <c r="E154" s="43">
        <v>2014</v>
      </c>
      <c r="F154" s="48"/>
      <c r="G154" s="49"/>
      <c r="H154" s="49"/>
      <c r="I154" s="49"/>
      <c r="J154" s="49"/>
      <c r="K154" s="50"/>
      <c r="L154" s="49"/>
      <c r="M154" s="50"/>
      <c r="N154" s="51"/>
      <c r="O154" s="50"/>
      <c r="P154" s="49"/>
      <c r="Q154" s="13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36"/>
      <c r="AH154" s="136"/>
      <c r="AI154" s="136"/>
      <c r="AJ154" s="136"/>
      <c r="AK154" s="136"/>
      <c r="AL154" s="116">
        <v>1796.61</v>
      </c>
      <c r="AM154" s="116">
        <f t="shared" si="83"/>
        <v>89.8305</v>
      </c>
      <c r="AN154" s="116">
        <f t="shared" si="84"/>
        <v>449.1525</v>
      </c>
      <c r="AO154" s="116">
        <f t="shared" si="85"/>
        <v>718.644</v>
      </c>
      <c r="AP154" s="116">
        <f t="shared" si="86"/>
        <v>538.983</v>
      </c>
      <c r="AQ154" s="111">
        <f t="shared" si="87"/>
        <v>1796.61</v>
      </c>
      <c r="AR154" s="111"/>
      <c r="AS154" s="111">
        <f>AQ154</f>
        <v>1796.61</v>
      </c>
      <c r="AT154" s="111"/>
      <c r="AU154" s="111"/>
      <c r="AV154" s="53"/>
      <c r="AW154" s="44"/>
      <c r="AX154" s="39"/>
      <c r="AY154" s="40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 ht="30" customHeight="1">
      <c r="A155" s="95" t="s">
        <v>332</v>
      </c>
      <c r="B155" s="42"/>
      <c r="C155" s="77" t="s">
        <v>133</v>
      </c>
      <c r="D155" s="43">
        <v>2013</v>
      </c>
      <c r="E155" s="43">
        <v>2014</v>
      </c>
      <c r="F155" s="48"/>
      <c r="G155" s="49"/>
      <c r="H155" s="49"/>
      <c r="I155" s="49"/>
      <c r="J155" s="49"/>
      <c r="K155" s="50"/>
      <c r="L155" s="49"/>
      <c r="M155" s="50"/>
      <c r="N155" s="51"/>
      <c r="O155" s="50"/>
      <c r="P155" s="49"/>
      <c r="Q155" s="13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36"/>
      <c r="AH155" s="136"/>
      <c r="AI155" s="136"/>
      <c r="AJ155" s="136"/>
      <c r="AK155" s="136"/>
      <c r="AL155" s="116">
        <v>3559.32</v>
      </c>
      <c r="AM155" s="116">
        <f t="shared" si="83"/>
        <v>177.966</v>
      </c>
      <c r="AN155" s="116">
        <f t="shared" si="84"/>
        <v>889.83</v>
      </c>
      <c r="AO155" s="116">
        <f t="shared" si="85"/>
        <v>1423.728</v>
      </c>
      <c r="AP155" s="116">
        <f t="shared" si="86"/>
        <v>1067.796</v>
      </c>
      <c r="AQ155" s="111">
        <f t="shared" si="87"/>
        <v>3559.32</v>
      </c>
      <c r="AR155" s="111"/>
      <c r="AS155" s="111"/>
      <c r="AT155" s="111">
        <f>AQ155</f>
        <v>3559.32</v>
      </c>
      <c r="AU155" s="111"/>
      <c r="AV155" s="53"/>
      <c r="AW155" s="44"/>
      <c r="AX155" s="39"/>
      <c r="AY155" s="40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 ht="30" customHeight="1">
      <c r="A156" s="95" t="s">
        <v>333</v>
      </c>
      <c r="B156" s="42"/>
      <c r="C156" s="77" t="s">
        <v>244</v>
      </c>
      <c r="D156" s="43">
        <v>2013</v>
      </c>
      <c r="E156" s="43">
        <v>2014</v>
      </c>
      <c r="F156" s="48"/>
      <c r="G156" s="49"/>
      <c r="H156" s="49"/>
      <c r="I156" s="49"/>
      <c r="J156" s="49"/>
      <c r="K156" s="50"/>
      <c r="L156" s="49"/>
      <c r="M156" s="50"/>
      <c r="N156" s="51"/>
      <c r="O156" s="50"/>
      <c r="P156" s="49"/>
      <c r="Q156" s="116">
        <v>1100.84</v>
      </c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>
        <v>1100.84</v>
      </c>
      <c r="AH156" s="116">
        <f>AG156*5%</f>
        <v>55.042</v>
      </c>
      <c r="AI156" s="116">
        <f>AG156*25%</f>
        <v>275.21</v>
      </c>
      <c r="AJ156" s="116">
        <f>AG156*40%</f>
        <v>440.336</v>
      </c>
      <c r="AK156" s="116">
        <f>AG156*30%</f>
        <v>330.25199999999995</v>
      </c>
      <c r="AL156" s="116">
        <v>1100.84</v>
      </c>
      <c r="AM156" s="116">
        <f t="shared" si="83"/>
        <v>55.042</v>
      </c>
      <c r="AN156" s="116">
        <f t="shared" si="84"/>
        <v>275.21</v>
      </c>
      <c r="AO156" s="116">
        <f t="shared" si="85"/>
        <v>440.336</v>
      </c>
      <c r="AP156" s="116">
        <f t="shared" si="86"/>
        <v>330.25199999999995</v>
      </c>
      <c r="AQ156" s="111"/>
      <c r="AR156" s="111"/>
      <c r="AS156" s="111"/>
      <c r="AT156" s="111"/>
      <c r="AU156" s="111"/>
      <c r="AV156" s="53"/>
      <c r="AW156" s="44"/>
      <c r="AX156" s="39"/>
      <c r="AY156" s="40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 ht="30" customHeight="1">
      <c r="A157" s="95" t="s">
        <v>334</v>
      </c>
      <c r="B157" s="42"/>
      <c r="C157" s="77" t="s">
        <v>157</v>
      </c>
      <c r="D157" s="43">
        <v>2013</v>
      </c>
      <c r="E157" s="43">
        <v>2014</v>
      </c>
      <c r="F157" s="48"/>
      <c r="G157" s="49"/>
      <c r="H157" s="49"/>
      <c r="I157" s="49"/>
      <c r="J157" s="49"/>
      <c r="K157" s="50"/>
      <c r="L157" s="49"/>
      <c r="M157" s="50"/>
      <c r="N157" s="51"/>
      <c r="O157" s="50"/>
      <c r="P157" s="49"/>
      <c r="Q157" s="135">
        <v>12711</v>
      </c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35">
        <v>12711</v>
      </c>
      <c r="AH157" s="135">
        <f>AG157*25%</f>
        <v>3177.75</v>
      </c>
      <c r="AI157" s="135">
        <f>AG157*25%</f>
        <v>3177.75</v>
      </c>
      <c r="AJ157" s="135">
        <f>AG157*25%</f>
        <v>3177.75</v>
      </c>
      <c r="AK157" s="135">
        <f>AG157*25%</f>
        <v>3177.75</v>
      </c>
      <c r="AL157" s="116">
        <v>2432.2</v>
      </c>
      <c r="AM157" s="116">
        <f t="shared" si="83"/>
        <v>121.61</v>
      </c>
      <c r="AN157" s="116">
        <f t="shared" si="84"/>
        <v>608.05</v>
      </c>
      <c r="AO157" s="116">
        <f t="shared" si="85"/>
        <v>972.88</v>
      </c>
      <c r="AP157" s="116">
        <f t="shared" si="86"/>
        <v>729.66</v>
      </c>
      <c r="AQ157" s="111">
        <f t="shared" si="87"/>
        <v>2432.2</v>
      </c>
      <c r="AR157" s="111"/>
      <c r="AS157" s="111"/>
      <c r="AT157" s="117"/>
      <c r="AU157" s="111">
        <f>AQ157</f>
        <v>2432.2</v>
      </c>
      <c r="AV157" s="53"/>
      <c r="AW157" s="44"/>
      <c r="AX157" s="39"/>
      <c r="AY157" s="40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 ht="30" customHeight="1">
      <c r="A158" s="95" t="s">
        <v>335</v>
      </c>
      <c r="B158" s="42"/>
      <c r="C158" s="77" t="s">
        <v>138</v>
      </c>
      <c r="D158" s="43"/>
      <c r="E158" s="43"/>
      <c r="F158" s="48"/>
      <c r="G158" s="49"/>
      <c r="H158" s="49"/>
      <c r="I158" s="49"/>
      <c r="J158" s="49"/>
      <c r="K158" s="50"/>
      <c r="L158" s="49"/>
      <c r="M158" s="50"/>
      <c r="N158" s="51"/>
      <c r="O158" s="50"/>
      <c r="P158" s="49"/>
      <c r="Q158" s="135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35"/>
      <c r="AH158" s="136"/>
      <c r="AI158" s="136"/>
      <c r="AJ158" s="136"/>
      <c r="AK158" s="136"/>
      <c r="AL158" s="116">
        <v>2118.64</v>
      </c>
      <c r="AM158" s="116">
        <f t="shared" si="83"/>
        <v>105.932</v>
      </c>
      <c r="AN158" s="116">
        <f t="shared" si="84"/>
        <v>529.66</v>
      </c>
      <c r="AO158" s="116">
        <f t="shared" si="85"/>
        <v>847.456</v>
      </c>
      <c r="AP158" s="116">
        <f t="shared" si="86"/>
        <v>635.592</v>
      </c>
      <c r="AQ158" s="111">
        <f t="shared" si="87"/>
        <v>2118.64</v>
      </c>
      <c r="AR158" s="111"/>
      <c r="AS158" s="111"/>
      <c r="AT158" s="117"/>
      <c r="AU158" s="111">
        <f>AQ158</f>
        <v>2118.64</v>
      </c>
      <c r="AV158" s="53"/>
      <c r="AW158" s="44"/>
      <c r="AX158" s="39"/>
      <c r="AY158" s="40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 s="88" customFormat="1" ht="30" customHeight="1">
      <c r="A159" s="95" t="s">
        <v>336</v>
      </c>
      <c r="B159" s="42"/>
      <c r="C159" s="77" t="s">
        <v>160</v>
      </c>
      <c r="D159" s="43">
        <v>2012</v>
      </c>
      <c r="E159" s="43">
        <v>2014</v>
      </c>
      <c r="F159" s="48"/>
      <c r="G159" s="49"/>
      <c r="H159" s="49"/>
      <c r="I159" s="49"/>
      <c r="J159" s="49"/>
      <c r="K159" s="50"/>
      <c r="L159" s="49"/>
      <c r="M159" s="50"/>
      <c r="N159" s="51"/>
      <c r="O159" s="50"/>
      <c r="P159" s="49"/>
      <c r="Q159" s="116">
        <v>30295.131</v>
      </c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>
        <v>30295.131</v>
      </c>
      <c r="AH159" s="116">
        <f>AG159*5%</f>
        <v>1514.75655</v>
      </c>
      <c r="AI159" s="116">
        <f>AG159*25%</f>
        <v>7573.78275</v>
      </c>
      <c r="AJ159" s="116">
        <f>AG159*40%</f>
        <v>12118.0524</v>
      </c>
      <c r="AK159" s="116">
        <f>AG159*30%</f>
        <v>9088.5393</v>
      </c>
      <c r="AL159" s="116">
        <v>22426.16</v>
      </c>
      <c r="AM159" s="116">
        <f t="shared" si="83"/>
        <v>1121.308</v>
      </c>
      <c r="AN159" s="116">
        <f t="shared" si="84"/>
        <v>5606.54</v>
      </c>
      <c r="AO159" s="116">
        <f t="shared" si="85"/>
        <v>8970.464</v>
      </c>
      <c r="AP159" s="116">
        <f t="shared" si="86"/>
        <v>6727.848</v>
      </c>
      <c r="AQ159" s="111">
        <f t="shared" si="87"/>
        <v>22426.16</v>
      </c>
      <c r="AR159" s="111">
        <f>AQ159</f>
        <v>22426.16</v>
      </c>
      <c r="AS159" s="111"/>
      <c r="AT159" s="111"/>
      <c r="AU159" s="111"/>
      <c r="AV159" s="53"/>
      <c r="AW159" s="44"/>
      <c r="AX159" s="39"/>
      <c r="AY159" s="40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 ht="30" customHeight="1" outlineLevel="2">
      <c r="A160" s="95" t="s">
        <v>337</v>
      </c>
      <c r="B160" s="42"/>
      <c r="C160" s="77" t="s">
        <v>198</v>
      </c>
      <c r="D160" s="43">
        <v>2013</v>
      </c>
      <c r="E160" s="43">
        <v>2014</v>
      </c>
      <c r="F160" s="49"/>
      <c r="G160" s="49"/>
      <c r="H160" s="49"/>
      <c r="I160" s="49"/>
      <c r="J160" s="49"/>
      <c r="K160" s="50"/>
      <c r="L160" s="49"/>
      <c r="M160" s="50"/>
      <c r="N160" s="51"/>
      <c r="O160" s="50"/>
      <c r="P160" s="49"/>
      <c r="Q160" s="135">
        <v>1610.16</v>
      </c>
      <c r="R160" s="116">
        <v>950</v>
      </c>
      <c r="S160" s="116">
        <v>950</v>
      </c>
      <c r="T160" s="116">
        <v>950</v>
      </c>
      <c r="U160" s="116">
        <v>950</v>
      </c>
      <c r="V160" s="116">
        <v>950</v>
      </c>
      <c r="W160" s="116">
        <v>950</v>
      </c>
      <c r="X160" s="116">
        <v>950</v>
      </c>
      <c r="Y160" s="116">
        <v>950</v>
      </c>
      <c r="Z160" s="116">
        <v>950</v>
      </c>
      <c r="AA160" s="116">
        <v>950</v>
      </c>
      <c r="AB160" s="116">
        <v>950</v>
      </c>
      <c r="AC160" s="116">
        <v>950</v>
      </c>
      <c r="AD160" s="116">
        <v>950</v>
      </c>
      <c r="AE160" s="116">
        <v>950</v>
      </c>
      <c r="AF160" s="116">
        <v>950</v>
      </c>
      <c r="AG160" s="135">
        <v>1610.16</v>
      </c>
      <c r="AH160" s="135">
        <f>AG160*25%</f>
        <v>402.54</v>
      </c>
      <c r="AI160" s="135">
        <v>402.54</v>
      </c>
      <c r="AJ160" s="135">
        <v>402.54</v>
      </c>
      <c r="AK160" s="135">
        <v>402.54</v>
      </c>
      <c r="AL160" s="135">
        <v>1610.16</v>
      </c>
      <c r="AM160" s="135">
        <f>AL160*25%</f>
        <v>402.54</v>
      </c>
      <c r="AN160" s="135">
        <v>402.54</v>
      </c>
      <c r="AO160" s="135">
        <v>402.54</v>
      </c>
      <c r="AP160" s="135">
        <v>402.54</v>
      </c>
      <c r="AQ160" s="141">
        <v>1620.16</v>
      </c>
      <c r="AR160" s="138"/>
      <c r="AS160" s="138">
        <f>AQ160</f>
        <v>1620.16</v>
      </c>
      <c r="AT160" s="138"/>
      <c r="AU160" s="138"/>
      <c r="AV160" s="146">
        <v>1625.16</v>
      </c>
      <c r="AW160" s="139">
        <v>1626.16</v>
      </c>
      <c r="AX160" s="139">
        <v>1627.16</v>
      </c>
      <c r="AY160" s="40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ht="30" customHeight="1" outlineLevel="2">
      <c r="A161" s="95" t="s">
        <v>338</v>
      </c>
      <c r="B161" s="42"/>
      <c r="C161" s="77" t="s">
        <v>196</v>
      </c>
      <c r="D161" s="43">
        <v>2013</v>
      </c>
      <c r="E161" s="43">
        <v>2014</v>
      </c>
      <c r="F161" s="49"/>
      <c r="G161" s="49"/>
      <c r="H161" s="49"/>
      <c r="I161" s="49"/>
      <c r="J161" s="49"/>
      <c r="K161" s="50"/>
      <c r="L161" s="49"/>
      <c r="M161" s="50"/>
      <c r="N161" s="51"/>
      <c r="O161" s="50"/>
      <c r="P161" s="49"/>
      <c r="Q161" s="136"/>
      <c r="R161" s="116">
        <v>800</v>
      </c>
      <c r="S161" s="116">
        <v>800</v>
      </c>
      <c r="T161" s="116">
        <v>800</v>
      </c>
      <c r="U161" s="116">
        <v>800</v>
      </c>
      <c r="V161" s="116">
        <v>800</v>
      </c>
      <c r="W161" s="116">
        <v>800</v>
      </c>
      <c r="X161" s="116">
        <v>800</v>
      </c>
      <c r="Y161" s="116">
        <v>800</v>
      </c>
      <c r="Z161" s="116">
        <v>800</v>
      </c>
      <c r="AA161" s="116">
        <v>800</v>
      </c>
      <c r="AB161" s="116">
        <v>800</v>
      </c>
      <c r="AC161" s="116">
        <v>800</v>
      </c>
      <c r="AD161" s="116">
        <v>800</v>
      </c>
      <c r="AE161" s="116">
        <v>800</v>
      </c>
      <c r="AF161" s="116">
        <v>800</v>
      </c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42"/>
      <c r="AR161" s="138"/>
      <c r="AS161" s="138"/>
      <c r="AT161" s="138"/>
      <c r="AU161" s="138"/>
      <c r="AV161" s="147"/>
      <c r="AW161" s="140"/>
      <c r="AX161" s="140"/>
      <c r="AY161" s="40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 s="94" customFormat="1" ht="47.25" customHeight="1" outlineLevel="2">
      <c r="A162" s="95" t="s">
        <v>339</v>
      </c>
      <c r="B162" s="42"/>
      <c r="C162" s="77" t="s">
        <v>252</v>
      </c>
      <c r="D162" s="43">
        <v>2013</v>
      </c>
      <c r="E162" s="43">
        <v>2014</v>
      </c>
      <c r="F162" s="49"/>
      <c r="G162" s="49"/>
      <c r="H162" s="49"/>
      <c r="I162" s="49"/>
      <c r="J162" s="49"/>
      <c r="K162" s="50"/>
      <c r="L162" s="49"/>
      <c r="M162" s="50"/>
      <c r="N162" s="51"/>
      <c r="O162" s="50"/>
      <c r="P162" s="49"/>
      <c r="Q162" s="116">
        <v>636.44</v>
      </c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116">
        <v>636.44</v>
      </c>
      <c r="AH162" s="116">
        <f aca="true" t="shared" si="88" ref="AH162:AH184">AG162*5%</f>
        <v>31.822000000000003</v>
      </c>
      <c r="AI162" s="116">
        <f>AG162*25%</f>
        <v>159.11</v>
      </c>
      <c r="AJ162" s="116">
        <f>AG162*40%</f>
        <v>254.57600000000002</v>
      </c>
      <c r="AK162" s="116">
        <f>AG162*30%</f>
        <v>190.93200000000002</v>
      </c>
      <c r="AL162" s="116">
        <v>636.44</v>
      </c>
      <c r="AM162" s="116">
        <f>AL162*25%</f>
        <v>159.11</v>
      </c>
      <c r="AN162" s="116">
        <f aca="true" t="shared" si="89" ref="AN162:AN174">AL162*25%</f>
        <v>159.11</v>
      </c>
      <c r="AO162" s="116">
        <f>AL162*25%</f>
        <v>159.11</v>
      </c>
      <c r="AP162" s="116">
        <f>AL162*25%</f>
        <v>159.11</v>
      </c>
      <c r="AQ162" s="111">
        <f aca="true" t="shared" si="90" ref="AQ162:AQ167">AL162</f>
        <v>636.44</v>
      </c>
      <c r="AR162" s="111"/>
      <c r="AS162" s="111"/>
      <c r="AT162" s="111"/>
      <c r="AU162" s="111">
        <f>AQ162</f>
        <v>636.44</v>
      </c>
      <c r="AV162" s="79"/>
      <c r="AW162" s="44"/>
      <c r="AX162" s="39"/>
      <c r="AY162" s="40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</row>
    <row r="163" spans="1:47" s="93" customFormat="1" ht="47.25" customHeight="1" outlineLevel="2">
      <c r="A163" s="95" t="s">
        <v>340</v>
      </c>
      <c r="B163" s="77"/>
      <c r="C163" s="77" t="s">
        <v>253</v>
      </c>
      <c r="D163" s="43">
        <v>2013</v>
      </c>
      <c r="E163" s="77">
        <v>2014</v>
      </c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116">
        <v>507.63</v>
      </c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6">
        <v>507.63</v>
      </c>
      <c r="AH163" s="116">
        <f t="shared" si="88"/>
        <v>25.381500000000003</v>
      </c>
      <c r="AI163" s="116">
        <f aca="true" t="shared" si="91" ref="AI163:AI174">AG163*25%</f>
        <v>126.9075</v>
      </c>
      <c r="AJ163" s="116">
        <f aca="true" t="shared" si="92" ref="AJ163:AJ174">AG163*40%</f>
        <v>203.05200000000002</v>
      </c>
      <c r="AK163" s="116">
        <f aca="true" t="shared" si="93" ref="AK163:AK174">AG163*30%</f>
        <v>152.289</v>
      </c>
      <c r="AL163" s="116">
        <v>507.63</v>
      </c>
      <c r="AM163" s="116">
        <f>AL163*25%</f>
        <v>126.9075</v>
      </c>
      <c r="AN163" s="116">
        <f t="shared" si="89"/>
        <v>126.9075</v>
      </c>
      <c r="AO163" s="116">
        <f>AL163*25%</f>
        <v>126.9075</v>
      </c>
      <c r="AP163" s="116">
        <f>AL163*25%</f>
        <v>126.9075</v>
      </c>
      <c r="AQ163" s="111">
        <f t="shared" si="90"/>
        <v>507.63</v>
      </c>
      <c r="AR163" s="111"/>
      <c r="AS163" s="111"/>
      <c r="AT163" s="111"/>
      <c r="AU163" s="111">
        <f>AQ163</f>
        <v>507.63</v>
      </c>
    </row>
    <row r="164" spans="1:47" s="93" customFormat="1" ht="30" customHeight="1" outlineLevel="2">
      <c r="A164" s="95" t="s">
        <v>341</v>
      </c>
      <c r="B164" s="77"/>
      <c r="C164" s="144" t="s">
        <v>254</v>
      </c>
      <c r="D164" s="43">
        <v>2013</v>
      </c>
      <c r="E164" s="43">
        <v>2014</v>
      </c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116">
        <f>1254*0.5</f>
        <v>627</v>
      </c>
      <c r="R164" s="116">
        <f aca="true" t="shared" si="94" ref="R164:AF164">1254*0.5</f>
        <v>627</v>
      </c>
      <c r="S164" s="116">
        <f t="shared" si="94"/>
        <v>627</v>
      </c>
      <c r="T164" s="116">
        <f t="shared" si="94"/>
        <v>627</v>
      </c>
      <c r="U164" s="116">
        <f t="shared" si="94"/>
        <v>627</v>
      </c>
      <c r="V164" s="116">
        <f t="shared" si="94"/>
        <v>627</v>
      </c>
      <c r="W164" s="116">
        <f t="shared" si="94"/>
        <v>627</v>
      </c>
      <c r="X164" s="116">
        <f t="shared" si="94"/>
        <v>627</v>
      </c>
      <c r="Y164" s="116">
        <f t="shared" si="94"/>
        <v>627</v>
      </c>
      <c r="Z164" s="116">
        <f t="shared" si="94"/>
        <v>627</v>
      </c>
      <c r="AA164" s="116">
        <f t="shared" si="94"/>
        <v>627</v>
      </c>
      <c r="AB164" s="116">
        <f t="shared" si="94"/>
        <v>627</v>
      </c>
      <c r="AC164" s="116">
        <f t="shared" si="94"/>
        <v>627</v>
      </c>
      <c r="AD164" s="116">
        <f t="shared" si="94"/>
        <v>627</v>
      </c>
      <c r="AE164" s="116">
        <f t="shared" si="94"/>
        <v>627</v>
      </c>
      <c r="AF164" s="116">
        <f t="shared" si="94"/>
        <v>627</v>
      </c>
      <c r="AG164" s="116">
        <f>1254*0.5</f>
        <v>627</v>
      </c>
      <c r="AH164" s="116">
        <f t="shared" si="88"/>
        <v>31.35</v>
      </c>
      <c r="AI164" s="116">
        <f t="shared" si="91"/>
        <v>156.75</v>
      </c>
      <c r="AJ164" s="116">
        <f t="shared" si="92"/>
        <v>250.8</v>
      </c>
      <c r="AK164" s="116">
        <f t="shared" si="93"/>
        <v>188.1</v>
      </c>
      <c r="AL164" s="116">
        <f>1254*0.5</f>
        <v>627</v>
      </c>
      <c r="AM164" s="116">
        <f aca="true" t="shared" si="95" ref="AM164:AM184">AL164*5%</f>
        <v>31.35</v>
      </c>
      <c r="AN164" s="116">
        <f t="shared" si="89"/>
        <v>156.75</v>
      </c>
      <c r="AO164" s="116">
        <f aca="true" t="shared" si="96" ref="AO164:AO174">AL164*40%</f>
        <v>250.8</v>
      </c>
      <c r="AP164" s="116">
        <f aca="true" t="shared" si="97" ref="AP164:AP174">AL164*30%</f>
        <v>188.1</v>
      </c>
      <c r="AQ164" s="111">
        <f t="shared" si="90"/>
        <v>627</v>
      </c>
      <c r="AR164" s="118"/>
      <c r="AS164" s="111">
        <f>AQ164</f>
        <v>627</v>
      </c>
      <c r="AT164" s="111"/>
      <c r="AU164" s="111"/>
    </row>
    <row r="165" spans="1:47" s="93" customFormat="1" ht="30" customHeight="1">
      <c r="A165" s="95" t="s">
        <v>342</v>
      </c>
      <c r="B165" s="77"/>
      <c r="C165" s="145"/>
      <c r="D165" s="43">
        <v>2013</v>
      </c>
      <c r="E165" s="43">
        <v>2014</v>
      </c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116">
        <f>1254*0.3</f>
        <v>376.2</v>
      </c>
      <c r="R165" s="116">
        <f aca="true" t="shared" si="98" ref="R165:AF165">1254*0.3</f>
        <v>376.2</v>
      </c>
      <c r="S165" s="116">
        <f t="shared" si="98"/>
        <v>376.2</v>
      </c>
      <c r="T165" s="116">
        <f t="shared" si="98"/>
        <v>376.2</v>
      </c>
      <c r="U165" s="116">
        <f t="shared" si="98"/>
        <v>376.2</v>
      </c>
      <c r="V165" s="116">
        <f t="shared" si="98"/>
        <v>376.2</v>
      </c>
      <c r="W165" s="116">
        <f t="shared" si="98"/>
        <v>376.2</v>
      </c>
      <c r="X165" s="116">
        <f t="shared" si="98"/>
        <v>376.2</v>
      </c>
      <c r="Y165" s="116">
        <f t="shared" si="98"/>
        <v>376.2</v>
      </c>
      <c r="Z165" s="116">
        <f t="shared" si="98"/>
        <v>376.2</v>
      </c>
      <c r="AA165" s="116">
        <f t="shared" si="98"/>
        <v>376.2</v>
      </c>
      <c r="AB165" s="116">
        <f t="shared" si="98"/>
        <v>376.2</v>
      </c>
      <c r="AC165" s="116">
        <f t="shared" si="98"/>
        <v>376.2</v>
      </c>
      <c r="AD165" s="116">
        <f t="shared" si="98"/>
        <v>376.2</v>
      </c>
      <c r="AE165" s="116">
        <f t="shared" si="98"/>
        <v>376.2</v>
      </c>
      <c r="AF165" s="116">
        <f t="shared" si="98"/>
        <v>376.2</v>
      </c>
      <c r="AG165" s="116">
        <f>1254*0.3</f>
        <v>376.2</v>
      </c>
      <c r="AH165" s="116">
        <f t="shared" si="88"/>
        <v>18.81</v>
      </c>
      <c r="AI165" s="116">
        <f t="shared" si="91"/>
        <v>94.05</v>
      </c>
      <c r="AJ165" s="116">
        <f t="shared" si="92"/>
        <v>150.48</v>
      </c>
      <c r="AK165" s="116">
        <f t="shared" si="93"/>
        <v>112.86</v>
      </c>
      <c r="AL165" s="116">
        <f>1254*0.3</f>
        <v>376.2</v>
      </c>
      <c r="AM165" s="116">
        <f t="shared" si="95"/>
        <v>18.81</v>
      </c>
      <c r="AN165" s="116">
        <f t="shared" si="89"/>
        <v>94.05</v>
      </c>
      <c r="AO165" s="116">
        <f t="shared" si="96"/>
        <v>150.48</v>
      </c>
      <c r="AP165" s="116">
        <f t="shared" si="97"/>
        <v>112.86</v>
      </c>
      <c r="AQ165" s="111">
        <f t="shared" si="90"/>
        <v>376.2</v>
      </c>
      <c r="AR165" s="111"/>
      <c r="AS165" s="111">
        <f>AQ165</f>
        <v>376.2</v>
      </c>
      <c r="AT165" s="111"/>
      <c r="AU165" s="111"/>
    </row>
    <row r="166" spans="1:47" s="93" customFormat="1" ht="30" customHeight="1">
      <c r="A166" s="95" t="s">
        <v>343</v>
      </c>
      <c r="B166" s="77"/>
      <c r="C166" s="145"/>
      <c r="D166" s="43">
        <v>2013</v>
      </c>
      <c r="E166" s="43">
        <v>2014</v>
      </c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116">
        <f>1254*0.2</f>
        <v>250.8</v>
      </c>
      <c r="R166" s="116">
        <f aca="true" t="shared" si="99" ref="R166:AF166">1254*0.2</f>
        <v>250.8</v>
      </c>
      <c r="S166" s="116">
        <f t="shared" si="99"/>
        <v>250.8</v>
      </c>
      <c r="T166" s="116">
        <f t="shared" si="99"/>
        <v>250.8</v>
      </c>
      <c r="U166" s="116">
        <f t="shared" si="99"/>
        <v>250.8</v>
      </c>
      <c r="V166" s="116">
        <f t="shared" si="99"/>
        <v>250.8</v>
      </c>
      <c r="W166" s="116">
        <f t="shared" si="99"/>
        <v>250.8</v>
      </c>
      <c r="X166" s="116">
        <f t="shared" si="99"/>
        <v>250.8</v>
      </c>
      <c r="Y166" s="116">
        <f t="shared" si="99"/>
        <v>250.8</v>
      </c>
      <c r="Z166" s="116">
        <f t="shared" si="99"/>
        <v>250.8</v>
      </c>
      <c r="AA166" s="116">
        <f t="shared" si="99"/>
        <v>250.8</v>
      </c>
      <c r="AB166" s="116">
        <f t="shared" si="99"/>
        <v>250.8</v>
      </c>
      <c r="AC166" s="116">
        <f t="shared" si="99"/>
        <v>250.8</v>
      </c>
      <c r="AD166" s="116">
        <f t="shared" si="99"/>
        <v>250.8</v>
      </c>
      <c r="AE166" s="116">
        <f t="shared" si="99"/>
        <v>250.8</v>
      </c>
      <c r="AF166" s="116">
        <f t="shared" si="99"/>
        <v>250.8</v>
      </c>
      <c r="AG166" s="116">
        <f>1254*0.2</f>
        <v>250.8</v>
      </c>
      <c r="AH166" s="116">
        <f t="shared" si="88"/>
        <v>12.540000000000001</v>
      </c>
      <c r="AI166" s="116">
        <f t="shared" si="91"/>
        <v>62.7</v>
      </c>
      <c r="AJ166" s="116">
        <f t="shared" si="92"/>
        <v>100.32000000000001</v>
      </c>
      <c r="AK166" s="116">
        <f t="shared" si="93"/>
        <v>75.24</v>
      </c>
      <c r="AL166" s="116">
        <f>1254*0.2</f>
        <v>250.8</v>
      </c>
      <c r="AM166" s="116">
        <f t="shared" si="95"/>
        <v>12.540000000000001</v>
      </c>
      <c r="AN166" s="116">
        <f t="shared" si="89"/>
        <v>62.7</v>
      </c>
      <c r="AO166" s="116">
        <f t="shared" si="96"/>
        <v>100.32000000000001</v>
      </c>
      <c r="AP166" s="116">
        <f t="shared" si="97"/>
        <v>75.24</v>
      </c>
      <c r="AQ166" s="111">
        <f t="shared" si="90"/>
        <v>250.8</v>
      </c>
      <c r="AR166" s="111"/>
      <c r="AS166" s="111"/>
      <c r="AT166" s="111">
        <f>AQ166</f>
        <v>250.8</v>
      </c>
      <c r="AU166" s="111"/>
    </row>
    <row r="167" spans="1:47" s="93" customFormat="1" ht="49.5" customHeight="1">
      <c r="A167" s="95" t="s">
        <v>344</v>
      </c>
      <c r="B167" s="77"/>
      <c r="C167" s="77" t="s">
        <v>255</v>
      </c>
      <c r="D167" s="43">
        <v>2013</v>
      </c>
      <c r="E167" s="43">
        <v>2014</v>
      </c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116">
        <v>362.65</v>
      </c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6">
        <v>362.65</v>
      </c>
      <c r="AH167" s="116">
        <f t="shared" si="88"/>
        <v>18.1325</v>
      </c>
      <c r="AI167" s="116">
        <f t="shared" si="91"/>
        <v>90.6625</v>
      </c>
      <c r="AJ167" s="116">
        <f t="shared" si="92"/>
        <v>145.06</v>
      </c>
      <c r="AK167" s="116">
        <f t="shared" si="93"/>
        <v>108.79499999999999</v>
      </c>
      <c r="AL167" s="116">
        <v>362.65</v>
      </c>
      <c r="AM167" s="116">
        <f t="shared" si="95"/>
        <v>18.1325</v>
      </c>
      <c r="AN167" s="116">
        <f t="shared" si="89"/>
        <v>90.6625</v>
      </c>
      <c r="AO167" s="116">
        <f t="shared" si="96"/>
        <v>145.06</v>
      </c>
      <c r="AP167" s="116">
        <f t="shared" si="97"/>
        <v>108.79499999999999</v>
      </c>
      <c r="AQ167" s="111">
        <f t="shared" si="90"/>
        <v>362.65</v>
      </c>
      <c r="AR167" s="111"/>
      <c r="AS167" s="111"/>
      <c r="AT167" s="111">
        <f>AQ167</f>
        <v>362.65</v>
      </c>
      <c r="AU167" s="111"/>
    </row>
    <row r="168" spans="1:47" s="93" customFormat="1" ht="66.75" customHeight="1">
      <c r="A168" s="95" t="s">
        <v>345</v>
      </c>
      <c r="B168" s="77"/>
      <c r="C168" s="77" t="s">
        <v>354</v>
      </c>
      <c r="D168" s="43">
        <v>2013</v>
      </c>
      <c r="E168" s="43">
        <v>2014</v>
      </c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116">
        <v>632</v>
      </c>
      <c r="R168" s="116">
        <v>390</v>
      </c>
      <c r="S168" s="116">
        <v>390</v>
      </c>
      <c r="T168" s="116">
        <v>390</v>
      </c>
      <c r="U168" s="116">
        <v>390</v>
      </c>
      <c r="V168" s="116">
        <v>390</v>
      </c>
      <c r="W168" s="116">
        <v>390</v>
      </c>
      <c r="X168" s="116">
        <v>390</v>
      </c>
      <c r="Y168" s="116">
        <v>390</v>
      </c>
      <c r="Z168" s="116">
        <v>390</v>
      </c>
      <c r="AA168" s="116">
        <v>390</v>
      </c>
      <c r="AB168" s="116">
        <v>390</v>
      </c>
      <c r="AC168" s="116">
        <v>390</v>
      </c>
      <c r="AD168" s="116">
        <v>390</v>
      </c>
      <c r="AE168" s="116">
        <v>390</v>
      </c>
      <c r="AF168" s="116">
        <v>390</v>
      </c>
      <c r="AG168" s="116">
        <v>632</v>
      </c>
      <c r="AH168" s="116">
        <f t="shared" si="88"/>
        <v>31.6</v>
      </c>
      <c r="AI168" s="116">
        <f t="shared" si="91"/>
        <v>158</v>
      </c>
      <c r="AJ168" s="116">
        <f t="shared" si="92"/>
        <v>252.8</v>
      </c>
      <c r="AK168" s="116">
        <f t="shared" si="93"/>
        <v>189.6</v>
      </c>
      <c r="AL168" s="116">
        <v>632</v>
      </c>
      <c r="AM168" s="116">
        <f t="shared" si="95"/>
        <v>31.6</v>
      </c>
      <c r="AN168" s="116">
        <f t="shared" si="89"/>
        <v>158</v>
      </c>
      <c r="AO168" s="116">
        <f t="shared" si="96"/>
        <v>252.8</v>
      </c>
      <c r="AP168" s="116">
        <f t="shared" si="97"/>
        <v>189.6</v>
      </c>
      <c r="AQ168" s="111">
        <f aca="true" t="shared" si="100" ref="AQ168:AQ174">AL168</f>
        <v>632</v>
      </c>
      <c r="AR168" s="111"/>
      <c r="AS168" s="111"/>
      <c r="AT168" s="111">
        <f>AQ168</f>
        <v>632</v>
      </c>
      <c r="AU168" s="111"/>
    </row>
    <row r="169" spans="1:47" s="93" customFormat="1" ht="35.25" customHeight="1">
      <c r="A169" s="95" t="s">
        <v>346</v>
      </c>
      <c r="B169" s="77"/>
      <c r="C169" s="77" t="s">
        <v>256</v>
      </c>
      <c r="D169" s="43">
        <v>2013</v>
      </c>
      <c r="E169" s="43">
        <v>2014</v>
      </c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116">
        <v>1144.07</v>
      </c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6">
        <v>1144.07</v>
      </c>
      <c r="AH169" s="116">
        <f t="shared" si="88"/>
        <v>57.2035</v>
      </c>
      <c r="AI169" s="116">
        <f t="shared" si="91"/>
        <v>286.0175</v>
      </c>
      <c r="AJ169" s="116">
        <f t="shared" si="92"/>
        <v>457.628</v>
      </c>
      <c r="AK169" s="116">
        <f t="shared" si="93"/>
        <v>343.22099999999995</v>
      </c>
      <c r="AL169" s="116">
        <v>1144.07</v>
      </c>
      <c r="AM169" s="116">
        <f t="shared" si="95"/>
        <v>57.2035</v>
      </c>
      <c r="AN169" s="116">
        <f t="shared" si="89"/>
        <v>286.0175</v>
      </c>
      <c r="AO169" s="116">
        <f t="shared" si="96"/>
        <v>457.628</v>
      </c>
      <c r="AP169" s="116">
        <f t="shared" si="97"/>
        <v>343.22099999999995</v>
      </c>
      <c r="AQ169" s="111">
        <f t="shared" si="100"/>
        <v>1144.07</v>
      </c>
      <c r="AR169" s="111"/>
      <c r="AS169" s="111"/>
      <c r="AT169" s="111">
        <f>AQ169</f>
        <v>1144.07</v>
      </c>
      <c r="AU169" s="111"/>
    </row>
    <row r="170" spans="1:47" s="93" customFormat="1" ht="37.5" customHeight="1">
      <c r="A170" s="95" t="s">
        <v>347</v>
      </c>
      <c r="B170" s="77"/>
      <c r="C170" s="77" t="s">
        <v>356</v>
      </c>
      <c r="D170" s="43">
        <v>2013</v>
      </c>
      <c r="E170" s="43">
        <v>2014</v>
      </c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116">
        <v>1271.18</v>
      </c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6">
        <v>1271.18</v>
      </c>
      <c r="AH170" s="116">
        <f t="shared" si="88"/>
        <v>63.559000000000005</v>
      </c>
      <c r="AI170" s="116">
        <f t="shared" si="91"/>
        <v>317.795</v>
      </c>
      <c r="AJ170" s="116">
        <f t="shared" si="92"/>
        <v>508.47200000000004</v>
      </c>
      <c r="AK170" s="116">
        <f t="shared" si="93"/>
        <v>381.354</v>
      </c>
      <c r="AL170" s="116">
        <v>1271.18</v>
      </c>
      <c r="AM170" s="116">
        <f t="shared" si="95"/>
        <v>63.559000000000005</v>
      </c>
      <c r="AN170" s="116">
        <f t="shared" si="89"/>
        <v>317.795</v>
      </c>
      <c r="AO170" s="116">
        <f t="shared" si="96"/>
        <v>508.47200000000004</v>
      </c>
      <c r="AP170" s="116">
        <f t="shared" si="97"/>
        <v>381.354</v>
      </c>
      <c r="AQ170" s="111">
        <f t="shared" si="100"/>
        <v>1271.18</v>
      </c>
      <c r="AR170" s="118"/>
      <c r="AS170" s="111"/>
      <c r="AT170" s="111">
        <f>AQ170</f>
        <v>1271.18</v>
      </c>
      <c r="AU170" s="111"/>
    </row>
    <row r="171" spans="1:47" s="93" customFormat="1" ht="49.5" customHeight="1">
      <c r="A171" s="95" t="s">
        <v>348</v>
      </c>
      <c r="B171" s="77"/>
      <c r="C171" s="77" t="s">
        <v>357</v>
      </c>
      <c r="D171" s="43">
        <v>2013</v>
      </c>
      <c r="E171" s="43">
        <v>2014</v>
      </c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116">
        <v>3901.66</v>
      </c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6">
        <v>3901.66</v>
      </c>
      <c r="AH171" s="116">
        <f t="shared" si="88"/>
        <v>195.083</v>
      </c>
      <c r="AI171" s="116">
        <f t="shared" si="91"/>
        <v>975.415</v>
      </c>
      <c r="AJ171" s="116">
        <f t="shared" si="92"/>
        <v>1560.664</v>
      </c>
      <c r="AK171" s="116">
        <f t="shared" si="93"/>
        <v>1170.4979999999998</v>
      </c>
      <c r="AL171" s="116">
        <v>3901.66</v>
      </c>
      <c r="AM171" s="116">
        <f t="shared" si="95"/>
        <v>195.083</v>
      </c>
      <c r="AN171" s="116">
        <f t="shared" si="89"/>
        <v>975.415</v>
      </c>
      <c r="AO171" s="116">
        <f t="shared" si="96"/>
        <v>1560.664</v>
      </c>
      <c r="AP171" s="116">
        <f t="shared" si="97"/>
        <v>1170.4979999999998</v>
      </c>
      <c r="AQ171" s="111">
        <f t="shared" si="100"/>
        <v>3901.66</v>
      </c>
      <c r="AR171" s="111"/>
      <c r="AS171" s="111">
        <f>AQ171</f>
        <v>3901.66</v>
      </c>
      <c r="AT171" s="111"/>
      <c r="AU171" s="111"/>
    </row>
    <row r="172" spans="1:47" s="93" customFormat="1" ht="47.25" customHeight="1">
      <c r="A172" s="95" t="s">
        <v>349</v>
      </c>
      <c r="B172" s="77"/>
      <c r="C172" s="77" t="s">
        <v>358</v>
      </c>
      <c r="D172" s="43">
        <v>2013</v>
      </c>
      <c r="E172" s="43">
        <v>2014</v>
      </c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116">
        <f>610.261/1.18</f>
        <v>517.1703389830509</v>
      </c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6">
        <f>610.261/1.18</f>
        <v>517.1703389830509</v>
      </c>
      <c r="AH172" s="116">
        <f t="shared" si="88"/>
        <v>25.858516949152545</v>
      </c>
      <c r="AI172" s="116">
        <f t="shared" si="91"/>
        <v>129.29258474576272</v>
      </c>
      <c r="AJ172" s="116">
        <f t="shared" si="92"/>
        <v>206.86813559322036</v>
      </c>
      <c r="AK172" s="116">
        <f t="shared" si="93"/>
        <v>155.15110169491527</v>
      </c>
      <c r="AL172" s="116">
        <f>610.261/1.18</f>
        <v>517.1703389830509</v>
      </c>
      <c r="AM172" s="116">
        <f t="shared" si="95"/>
        <v>25.858516949152545</v>
      </c>
      <c r="AN172" s="116">
        <f t="shared" si="89"/>
        <v>129.29258474576272</v>
      </c>
      <c r="AO172" s="116">
        <f t="shared" si="96"/>
        <v>206.86813559322036</v>
      </c>
      <c r="AP172" s="116">
        <f t="shared" si="97"/>
        <v>155.15110169491527</v>
      </c>
      <c r="AQ172" s="111">
        <f t="shared" si="100"/>
        <v>517.1703389830509</v>
      </c>
      <c r="AR172" s="111"/>
      <c r="AS172" s="111"/>
      <c r="AT172" s="111">
        <f>AQ172</f>
        <v>517.1703389830509</v>
      </c>
      <c r="AU172" s="111"/>
    </row>
    <row r="173" spans="1:47" s="93" customFormat="1" ht="37.5" customHeight="1">
      <c r="A173" s="95" t="s">
        <v>350</v>
      </c>
      <c r="B173" s="77"/>
      <c r="C173" s="77" t="s">
        <v>257</v>
      </c>
      <c r="D173" s="43">
        <v>2013</v>
      </c>
      <c r="E173" s="43">
        <v>2014</v>
      </c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116">
        <v>3991.53</v>
      </c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6">
        <v>3991.53</v>
      </c>
      <c r="AH173" s="116">
        <f t="shared" si="88"/>
        <v>199.5765</v>
      </c>
      <c r="AI173" s="116">
        <f t="shared" si="91"/>
        <v>997.8825</v>
      </c>
      <c r="AJ173" s="116">
        <f t="shared" si="92"/>
        <v>1596.612</v>
      </c>
      <c r="AK173" s="116">
        <f t="shared" si="93"/>
        <v>1197.459</v>
      </c>
      <c r="AL173" s="116">
        <v>3991.53</v>
      </c>
      <c r="AM173" s="116">
        <f t="shared" si="95"/>
        <v>199.5765</v>
      </c>
      <c r="AN173" s="116">
        <f t="shared" si="89"/>
        <v>997.8825</v>
      </c>
      <c r="AO173" s="116">
        <f t="shared" si="96"/>
        <v>1596.612</v>
      </c>
      <c r="AP173" s="116">
        <f t="shared" si="97"/>
        <v>1197.459</v>
      </c>
      <c r="AQ173" s="111">
        <f t="shared" si="100"/>
        <v>3991.53</v>
      </c>
      <c r="AR173" s="111"/>
      <c r="AS173" s="111"/>
      <c r="AT173" s="111"/>
      <c r="AU173" s="111">
        <f>AQ173</f>
        <v>3991.53</v>
      </c>
    </row>
    <row r="174" spans="1:47" s="93" customFormat="1" ht="30" customHeight="1">
      <c r="A174" s="95" t="s">
        <v>351</v>
      </c>
      <c r="B174" s="77"/>
      <c r="C174" s="77" t="s">
        <v>258</v>
      </c>
      <c r="D174" s="43">
        <v>2013</v>
      </c>
      <c r="E174" s="43">
        <v>2014</v>
      </c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116">
        <v>2627.11</v>
      </c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6">
        <v>2627.11</v>
      </c>
      <c r="AH174" s="116">
        <f t="shared" si="88"/>
        <v>131.3555</v>
      </c>
      <c r="AI174" s="116">
        <f t="shared" si="91"/>
        <v>656.7775</v>
      </c>
      <c r="AJ174" s="116">
        <f t="shared" si="92"/>
        <v>1050.844</v>
      </c>
      <c r="AK174" s="116">
        <f t="shared" si="93"/>
        <v>788.133</v>
      </c>
      <c r="AL174" s="116">
        <v>2627.11</v>
      </c>
      <c r="AM174" s="116">
        <f t="shared" si="95"/>
        <v>131.3555</v>
      </c>
      <c r="AN174" s="116">
        <f t="shared" si="89"/>
        <v>656.7775</v>
      </c>
      <c r="AO174" s="116">
        <f t="shared" si="96"/>
        <v>1050.844</v>
      </c>
      <c r="AP174" s="116">
        <f t="shared" si="97"/>
        <v>788.133</v>
      </c>
      <c r="AQ174" s="111">
        <f t="shared" si="100"/>
        <v>2627.11</v>
      </c>
      <c r="AR174" s="111"/>
      <c r="AS174" s="111"/>
      <c r="AT174" s="111"/>
      <c r="AU174" s="111">
        <f>AQ174</f>
        <v>2627.11</v>
      </c>
    </row>
    <row r="175" spans="1:256" s="90" customFormat="1" ht="30" customHeight="1">
      <c r="A175" s="95"/>
      <c r="B175" s="37"/>
      <c r="C175" s="131" t="s">
        <v>207</v>
      </c>
      <c r="D175" s="43"/>
      <c r="E175" s="37"/>
      <c r="F175" s="30"/>
      <c r="G175" s="31" t="e">
        <f>SUM(#REF!)</f>
        <v>#REF!</v>
      </c>
      <c r="H175" s="31" t="e">
        <f>SUM(#REF!)</f>
        <v>#REF!</v>
      </c>
      <c r="I175" s="31" t="e">
        <f>SUM(#REF!)</f>
        <v>#REF!</v>
      </c>
      <c r="J175" s="31" t="e">
        <f>SUM(#REF!)</f>
        <v>#REF!</v>
      </c>
      <c r="K175" s="29" t="e">
        <f>SUM(#REF!)</f>
        <v>#REF!</v>
      </c>
      <c r="L175" s="31" t="e">
        <f>SUM(#REF!)</f>
        <v>#REF!</v>
      </c>
      <c r="M175" s="29"/>
      <c r="N175" s="32"/>
      <c r="O175" s="29"/>
      <c r="P175" s="31"/>
      <c r="Q175" s="101">
        <f>SUM(Q176:Q184)</f>
        <v>790704.89</v>
      </c>
      <c r="R175" s="101">
        <f aca="true" t="shared" si="101" ref="R175:AF175">SUM(R176:R176)</f>
        <v>0</v>
      </c>
      <c r="S175" s="101">
        <f t="shared" si="101"/>
        <v>0</v>
      </c>
      <c r="T175" s="101">
        <f t="shared" si="101"/>
        <v>0</v>
      </c>
      <c r="U175" s="101">
        <f t="shared" si="101"/>
        <v>0</v>
      </c>
      <c r="V175" s="101">
        <f t="shared" si="101"/>
        <v>0</v>
      </c>
      <c r="W175" s="101">
        <f t="shared" si="101"/>
        <v>0</v>
      </c>
      <c r="X175" s="101">
        <f t="shared" si="101"/>
        <v>0</v>
      </c>
      <c r="Y175" s="101">
        <f t="shared" si="101"/>
        <v>0</v>
      </c>
      <c r="Z175" s="101">
        <f t="shared" si="101"/>
        <v>0</v>
      </c>
      <c r="AA175" s="101">
        <f t="shared" si="101"/>
        <v>0</v>
      </c>
      <c r="AB175" s="101">
        <f t="shared" si="101"/>
        <v>0</v>
      </c>
      <c r="AC175" s="101">
        <f t="shared" si="101"/>
        <v>0</v>
      </c>
      <c r="AD175" s="101">
        <f t="shared" si="101"/>
        <v>0</v>
      </c>
      <c r="AE175" s="101">
        <f t="shared" si="101"/>
        <v>0</v>
      </c>
      <c r="AF175" s="101">
        <f t="shared" si="101"/>
        <v>0</v>
      </c>
      <c r="AG175" s="101">
        <f aca="true" t="shared" si="102" ref="AG175:AP175">SUM(AG176:AG184)</f>
        <v>790704.89</v>
      </c>
      <c r="AH175" s="101">
        <f t="shared" si="102"/>
        <v>39535.2445</v>
      </c>
      <c r="AI175" s="101">
        <f t="shared" si="102"/>
        <v>197676.2225</v>
      </c>
      <c r="AJ175" s="101">
        <f t="shared" si="102"/>
        <v>316281.956</v>
      </c>
      <c r="AK175" s="101">
        <f t="shared" si="102"/>
        <v>237211.46699999998</v>
      </c>
      <c r="AL175" s="101">
        <f t="shared" si="102"/>
        <v>310547.46</v>
      </c>
      <c r="AM175" s="101">
        <f t="shared" si="102"/>
        <v>15527.373</v>
      </c>
      <c r="AN175" s="101">
        <f t="shared" si="102"/>
        <v>77636.865</v>
      </c>
      <c r="AO175" s="101">
        <f t="shared" si="102"/>
        <v>124218.984</v>
      </c>
      <c r="AP175" s="101">
        <f t="shared" si="102"/>
        <v>93164.23800000001</v>
      </c>
      <c r="AQ175" s="101">
        <f>SUM(AQ176:AQ184)</f>
        <v>66726.43000000001</v>
      </c>
      <c r="AR175" s="101">
        <f>SUM(AR176:AR184)</f>
        <v>0</v>
      </c>
      <c r="AS175" s="101">
        <f>SUM(AS176:AS184)</f>
        <v>21734.6</v>
      </c>
      <c r="AT175" s="101">
        <f>SUM(AT176:AT184)</f>
        <v>26101.690000000002</v>
      </c>
      <c r="AU175" s="101">
        <f>SUM(AU176:AU184)</f>
        <v>18890.14</v>
      </c>
      <c r="AV175" s="38"/>
      <c r="AW175" s="39"/>
      <c r="AX175" s="39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1"/>
      <c r="IG175" s="41"/>
      <c r="IH175" s="41"/>
      <c r="II175" s="41"/>
      <c r="IJ175" s="41"/>
      <c r="IK175" s="41"/>
      <c r="IL175" s="41"/>
      <c r="IM175" s="41"/>
      <c r="IN175" s="41"/>
      <c r="IO175" s="41"/>
      <c r="IP175" s="41"/>
      <c r="IQ175" s="41"/>
      <c r="IR175" s="41"/>
      <c r="IS175" s="41"/>
      <c r="IT175" s="41"/>
      <c r="IU175" s="41"/>
      <c r="IV175" s="41"/>
    </row>
    <row r="176" spans="1:256" s="90" customFormat="1" ht="30" customHeight="1">
      <c r="A176" s="95" t="s">
        <v>59</v>
      </c>
      <c r="B176" s="37"/>
      <c r="C176" s="77" t="s">
        <v>73</v>
      </c>
      <c r="D176" s="43">
        <v>2011</v>
      </c>
      <c r="E176" s="43">
        <v>2015</v>
      </c>
      <c r="F176" s="65"/>
      <c r="G176" s="66"/>
      <c r="H176" s="66"/>
      <c r="I176" s="66"/>
      <c r="J176" s="66"/>
      <c r="K176" s="67"/>
      <c r="L176" s="66"/>
      <c r="M176" s="67"/>
      <c r="N176" s="68"/>
      <c r="O176" s="67"/>
      <c r="P176" s="66"/>
      <c r="Q176" s="116">
        <v>546610.2</v>
      </c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>
        <v>546610.2</v>
      </c>
      <c r="AH176" s="116">
        <f t="shared" si="88"/>
        <v>27330.51</v>
      </c>
      <c r="AI176" s="116">
        <f>AG176*25%</f>
        <v>136652.55</v>
      </c>
      <c r="AJ176" s="116">
        <f>AG176*40%</f>
        <v>218644.08</v>
      </c>
      <c r="AK176" s="116">
        <f>AG176*30%</f>
        <v>163983.05999999997</v>
      </c>
      <c r="AL176" s="116">
        <f>80508.47+114500</f>
        <v>195008.47</v>
      </c>
      <c r="AM176" s="116">
        <f t="shared" si="95"/>
        <v>9750.4235</v>
      </c>
      <c r="AN176" s="116">
        <f>AL176*25%</f>
        <v>48752.1175</v>
      </c>
      <c r="AO176" s="116">
        <f>AL176*40%</f>
        <v>78003.388</v>
      </c>
      <c r="AP176" s="116">
        <f>AL176*30%</f>
        <v>58502.541</v>
      </c>
      <c r="AQ176" s="118"/>
      <c r="AR176" s="111"/>
      <c r="AS176" s="111"/>
      <c r="AT176" s="111"/>
      <c r="AU176" s="111"/>
      <c r="AV176" s="38"/>
      <c r="AW176" s="39"/>
      <c r="AX176" s="39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  <c r="IP176" s="41"/>
      <c r="IQ176" s="41"/>
      <c r="IR176" s="41"/>
      <c r="IS176" s="41"/>
      <c r="IT176" s="41"/>
      <c r="IU176" s="41"/>
      <c r="IV176" s="41"/>
    </row>
    <row r="177" spans="1:256" s="90" customFormat="1" ht="30" customHeight="1">
      <c r="A177" s="95" t="s">
        <v>60</v>
      </c>
      <c r="B177" s="37"/>
      <c r="C177" s="77" t="s">
        <v>86</v>
      </c>
      <c r="D177" s="43">
        <v>2014</v>
      </c>
      <c r="E177" s="43">
        <v>2014</v>
      </c>
      <c r="F177" s="30"/>
      <c r="G177" s="31"/>
      <c r="H177" s="31"/>
      <c r="I177" s="31"/>
      <c r="J177" s="31"/>
      <c r="K177" s="29"/>
      <c r="L177" s="31"/>
      <c r="M177" s="29"/>
      <c r="N177" s="32"/>
      <c r="O177" s="29"/>
      <c r="P177" s="31"/>
      <c r="Q177" s="116">
        <v>7000</v>
      </c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>
        <v>7000</v>
      </c>
      <c r="AH177" s="116">
        <f t="shared" si="88"/>
        <v>350</v>
      </c>
      <c r="AI177" s="116">
        <f aca="true" t="shared" si="103" ref="AI177:AI184">AG177*25%</f>
        <v>1750</v>
      </c>
      <c r="AJ177" s="116">
        <f aca="true" t="shared" si="104" ref="AJ177:AJ184">AG177*40%</f>
        <v>2800</v>
      </c>
      <c r="AK177" s="116">
        <f aca="true" t="shared" si="105" ref="AK177:AK184">AG177*30%</f>
        <v>2100</v>
      </c>
      <c r="AL177" s="116">
        <v>5938</v>
      </c>
      <c r="AM177" s="116">
        <f t="shared" si="95"/>
        <v>296.90000000000003</v>
      </c>
      <c r="AN177" s="116">
        <f aca="true" t="shared" si="106" ref="AN177:AN184">AL177*25%</f>
        <v>1484.5</v>
      </c>
      <c r="AO177" s="116">
        <f aca="true" t="shared" si="107" ref="AO177:AO184">AL177*40%</f>
        <v>2375.2000000000003</v>
      </c>
      <c r="AP177" s="116">
        <f aca="true" t="shared" si="108" ref="AP177:AP184">AL177*30%</f>
        <v>1781.3999999999999</v>
      </c>
      <c r="AQ177" s="118">
        <f aca="true" t="shared" si="109" ref="AQ177:AQ182">AL177</f>
        <v>5938</v>
      </c>
      <c r="AR177" s="111"/>
      <c r="AS177" s="111">
        <f>AQ177</f>
        <v>5938</v>
      </c>
      <c r="AT177" s="111"/>
      <c r="AU177" s="111"/>
      <c r="AV177" s="38"/>
      <c r="AW177" s="39"/>
      <c r="AX177" s="39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  <c r="IP177" s="41"/>
      <c r="IQ177" s="41"/>
      <c r="IR177" s="41"/>
      <c r="IS177" s="41"/>
      <c r="IT177" s="41"/>
      <c r="IU177" s="41"/>
      <c r="IV177" s="41"/>
    </row>
    <row r="178" spans="1:256" ht="30" customHeight="1">
      <c r="A178" s="95" t="s">
        <v>61</v>
      </c>
      <c r="B178" s="42"/>
      <c r="C178" s="77" t="s">
        <v>230</v>
      </c>
      <c r="D178" s="43">
        <v>2014</v>
      </c>
      <c r="E178" s="43">
        <v>2014</v>
      </c>
      <c r="F178" s="48"/>
      <c r="G178" s="49"/>
      <c r="H178" s="49"/>
      <c r="I178" s="49"/>
      <c r="J178" s="49"/>
      <c r="K178" s="50"/>
      <c r="L178" s="49"/>
      <c r="M178" s="50"/>
      <c r="N178" s="51"/>
      <c r="O178" s="50"/>
      <c r="P178" s="49"/>
      <c r="Q178" s="116">
        <v>20000</v>
      </c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>
        <v>20000</v>
      </c>
      <c r="AH178" s="116">
        <f t="shared" si="88"/>
        <v>1000</v>
      </c>
      <c r="AI178" s="116">
        <f t="shared" si="103"/>
        <v>5000</v>
      </c>
      <c r="AJ178" s="116">
        <f t="shared" si="104"/>
        <v>8000</v>
      </c>
      <c r="AK178" s="116">
        <f t="shared" si="105"/>
        <v>6000</v>
      </c>
      <c r="AL178" s="116">
        <v>16949.15</v>
      </c>
      <c r="AM178" s="116">
        <f t="shared" si="95"/>
        <v>847.4575000000001</v>
      </c>
      <c r="AN178" s="116">
        <f t="shared" si="106"/>
        <v>4237.2875</v>
      </c>
      <c r="AO178" s="116">
        <f t="shared" si="107"/>
        <v>6779.660000000001</v>
      </c>
      <c r="AP178" s="116">
        <f t="shared" si="108"/>
        <v>5084.745</v>
      </c>
      <c r="AQ178" s="118">
        <f t="shared" si="109"/>
        <v>16949.15</v>
      </c>
      <c r="AR178" s="111"/>
      <c r="AS178" s="111"/>
      <c r="AT178" s="111">
        <f>AQ178</f>
        <v>16949.15</v>
      </c>
      <c r="AU178" s="111"/>
      <c r="AV178" s="53"/>
      <c r="AW178" s="44"/>
      <c r="AX178" s="39"/>
      <c r="AY178" s="40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 ht="30" customHeight="1">
      <c r="A179" s="95" t="s">
        <v>62</v>
      </c>
      <c r="B179" s="42"/>
      <c r="C179" s="77" t="s">
        <v>117</v>
      </c>
      <c r="D179" s="43">
        <v>2014</v>
      </c>
      <c r="E179" s="43">
        <v>2014</v>
      </c>
      <c r="F179" s="48"/>
      <c r="G179" s="49"/>
      <c r="H179" s="49"/>
      <c r="I179" s="49"/>
      <c r="J179" s="49"/>
      <c r="K179" s="50"/>
      <c r="L179" s="49"/>
      <c r="M179" s="50"/>
      <c r="N179" s="51"/>
      <c r="O179" s="50"/>
      <c r="P179" s="49"/>
      <c r="Q179" s="116">
        <v>9152.54</v>
      </c>
      <c r="R179" s="116">
        <v>9507.42</v>
      </c>
      <c r="S179" s="116">
        <v>9507.42</v>
      </c>
      <c r="T179" s="116">
        <v>9507.42</v>
      </c>
      <c r="U179" s="116">
        <v>9507.42</v>
      </c>
      <c r="V179" s="116">
        <v>9507.42</v>
      </c>
      <c r="W179" s="116">
        <v>9507.42</v>
      </c>
      <c r="X179" s="116">
        <v>9507.42</v>
      </c>
      <c r="Y179" s="116">
        <v>9507.42</v>
      </c>
      <c r="Z179" s="116">
        <v>9507.42</v>
      </c>
      <c r="AA179" s="116">
        <v>9507.42</v>
      </c>
      <c r="AB179" s="116">
        <v>9507.42</v>
      </c>
      <c r="AC179" s="116">
        <v>9507.42</v>
      </c>
      <c r="AD179" s="116">
        <v>9507.42</v>
      </c>
      <c r="AE179" s="116">
        <v>9507.42</v>
      </c>
      <c r="AF179" s="116">
        <v>9507.42</v>
      </c>
      <c r="AG179" s="116">
        <v>9152.54</v>
      </c>
      <c r="AH179" s="116">
        <f t="shared" si="88"/>
        <v>457.62700000000007</v>
      </c>
      <c r="AI179" s="116">
        <f t="shared" si="103"/>
        <v>2288.135</v>
      </c>
      <c r="AJ179" s="116">
        <f t="shared" si="104"/>
        <v>3661.0160000000005</v>
      </c>
      <c r="AK179" s="116">
        <f t="shared" si="105"/>
        <v>2745.762</v>
      </c>
      <c r="AL179" s="116">
        <v>9152.54</v>
      </c>
      <c r="AM179" s="116">
        <f t="shared" si="95"/>
        <v>457.62700000000007</v>
      </c>
      <c r="AN179" s="116">
        <f t="shared" si="106"/>
        <v>2288.135</v>
      </c>
      <c r="AO179" s="116">
        <f t="shared" si="107"/>
        <v>3661.0160000000005</v>
      </c>
      <c r="AP179" s="116">
        <f t="shared" si="108"/>
        <v>2745.762</v>
      </c>
      <c r="AQ179" s="118">
        <f t="shared" si="109"/>
        <v>9152.54</v>
      </c>
      <c r="AR179" s="111"/>
      <c r="AS179" s="111"/>
      <c r="AT179" s="111">
        <f>AQ179</f>
        <v>9152.54</v>
      </c>
      <c r="AU179" s="111"/>
      <c r="AV179" s="53"/>
      <c r="AW179" s="44"/>
      <c r="AX179" s="39"/>
      <c r="AY179" s="40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 ht="30" customHeight="1">
      <c r="A180" s="95" t="s">
        <v>63</v>
      </c>
      <c r="B180" s="42"/>
      <c r="C180" s="77" t="s">
        <v>361</v>
      </c>
      <c r="D180" s="43">
        <v>2014</v>
      </c>
      <c r="E180" s="43">
        <v>2014</v>
      </c>
      <c r="F180" s="48"/>
      <c r="G180" s="49"/>
      <c r="H180" s="49"/>
      <c r="I180" s="49"/>
      <c r="J180" s="49"/>
      <c r="K180" s="50"/>
      <c r="L180" s="49"/>
      <c r="M180" s="50"/>
      <c r="N180" s="51"/>
      <c r="O180" s="50"/>
      <c r="P180" s="49"/>
      <c r="Q180" s="116">
        <v>20000</v>
      </c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>
        <v>20000</v>
      </c>
      <c r="AH180" s="116">
        <f t="shared" si="88"/>
        <v>1000</v>
      </c>
      <c r="AI180" s="116">
        <f t="shared" si="103"/>
        <v>5000</v>
      </c>
      <c r="AJ180" s="116">
        <f t="shared" si="104"/>
        <v>8000</v>
      </c>
      <c r="AK180" s="116">
        <f t="shared" si="105"/>
        <v>6000</v>
      </c>
      <c r="AL180" s="116">
        <v>11440.68</v>
      </c>
      <c r="AM180" s="116">
        <f t="shared" si="95"/>
        <v>572.034</v>
      </c>
      <c r="AN180" s="116">
        <f t="shared" si="106"/>
        <v>2860.17</v>
      </c>
      <c r="AO180" s="116">
        <f t="shared" si="107"/>
        <v>4576.272</v>
      </c>
      <c r="AP180" s="116">
        <f t="shared" si="108"/>
        <v>3432.204</v>
      </c>
      <c r="AQ180" s="118">
        <f t="shared" si="109"/>
        <v>11440.68</v>
      </c>
      <c r="AR180" s="111"/>
      <c r="AS180" s="111"/>
      <c r="AT180" s="117"/>
      <c r="AU180" s="111">
        <f>AQ180</f>
        <v>11440.68</v>
      </c>
      <c r="AV180" s="53"/>
      <c r="AW180" s="44"/>
      <c r="AX180" s="39"/>
      <c r="AY180" s="40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 ht="30" customHeight="1">
      <c r="A181" s="95" t="s">
        <v>64</v>
      </c>
      <c r="B181" s="42"/>
      <c r="C181" s="77" t="s">
        <v>174</v>
      </c>
      <c r="D181" s="43">
        <v>2012</v>
      </c>
      <c r="E181" s="43">
        <v>2014</v>
      </c>
      <c r="F181" s="48"/>
      <c r="G181" s="49"/>
      <c r="H181" s="49"/>
      <c r="I181" s="49"/>
      <c r="J181" s="49"/>
      <c r="K181" s="50"/>
      <c r="L181" s="49"/>
      <c r="M181" s="50"/>
      <c r="N181" s="51"/>
      <c r="O181" s="50"/>
      <c r="P181" s="49"/>
      <c r="Q181" s="116">
        <v>9421.92</v>
      </c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>
        <v>9421.92</v>
      </c>
      <c r="AH181" s="116">
        <f t="shared" si="88"/>
        <v>471.096</v>
      </c>
      <c r="AI181" s="116">
        <f t="shared" si="103"/>
        <v>2355.48</v>
      </c>
      <c r="AJ181" s="116">
        <f t="shared" si="104"/>
        <v>3768.768</v>
      </c>
      <c r="AK181" s="116">
        <f t="shared" si="105"/>
        <v>2826.576</v>
      </c>
      <c r="AL181" s="116">
        <v>7449.46</v>
      </c>
      <c r="AM181" s="116">
        <f t="shared" si="95"/>
        <v>372.473</v>
      </c>
      <c r="AN181" s="116">
        <f t="shared" si="106"/>
        <v>1862.365</v>
      </c>
      <c r="AO181" s="116">
        <f t="shared" si="107"/>
        <v>2979.784</v>
      </c>
      <c r="AP181" s="116">
        <f t="shared" si="108"/>
        <v>2234.8379999999997</v>
      </c>
      <c r="AQ181" s="118">
        <f t="shared" si="109"/>
        <v>7449.46</v>
      </c>
      <c r="AR181" s="111"/>
      <c r="AS181" s="111"/>
      <c r="AT181" s="117"/>
      <c r="AU181" s="111">
        <f>AQ181</f>
        <v>7449.46</v>
      </c>
      <c r="AV181" s="53"/>
      <c r="AW181" s="44"/>
      <c r="AX181" s="39"/>
      <c r="AY181" s="40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 ht="30" customHeight="1">
      <c r="A182" s="95" t="s">
        <v>65</v>
      </c>
      <c r="B182" s="42"/>
      <c r="C182" s="77" t="s">
        <v>226</v>
      </c>
      <c r="D182" s="43">
        <v>2014</v>
      </c>
      <c r="E182" s="43">
        <v>2014</v>
      </c>
      <c r="F182" s="48"/>
      <c r="G182" s="49"/>
      <c r="H182" s="49"/>
      <c r="I182" s="49"/>
      <c r="J182" s="49"/>
      <c r="K182" s="50"/>
      <c r="L182" s="49"/>
      <c r="M182" s="50"/>
      <c r="N182" s="51"/>
      <c r="O182" s="50"/>
      <c r="P182" s="49"/>
      <c r="Q182" s="116">
        <v>15796.6</v>
      </c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>
        <v>15796.6</v>
      </c>
      <c r="AH182" s="116">
        <f t="shared" si="88"/>
        <v>789.83</v>
      </c>
      <c r="AI182" s="116">
        <f t="shared" si="103"/>
        <v>3949.15</v>
      </c>
      <c r="AJ182" s="116">
        <f t="shared" si="104"/>
        <v>6318.64</v>
      </c>
      <c r="AK182" s="116">
        <f t="shared" si="105"/>
        <v>4738.98</v>
      </c>
      <c r="AL182" s="116">
        <v>15796.6</v>
      </c>
      <c r="AM182" s="116">
        <f t="shared" si="95"/>
        <v>789.83</v>
      </c>
      <c r="AN182" s="116">
        <f t="shared" si="106"/>
        <v>3949.15</v>
      </c>
      <c r="AO182" s="116">
        <f t="shared" si="107"/>
        <v>6318.64</v>
      </c>
      <c r="AP182" s="116">
        <f t="shared" si="108"/>
        <v>4738.98</v>
      </c>
      <c r="AQ182" s="118">
        <f t="shared" si="109"/>
        <v>15796.6</v>
      </c>
      <c r="AR182" s="117"/>
      <c r="AS182" s="111">
        <f>AQ182</f>
        <v>15796.6</v>
      </c>
      <c r="AT182" s="111"/>
      <c r="AU182" s="111"/>
      <c r="AV182" s="53"/>
      <c r="AW182" s="44"/>
      <c r="AX182" s="39"/>
      <c r="AY182" s="40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 ht="30" customHeight="1">
      <c r="A183" s="95" t="s">
        <v>167</v>
      </c>
      <c r="B183" s="42"/>
      <c r="C183" s="77" t="s">
        <v>231</v>
      </c>
      <c r="D183" s="43">
        <v>2014</v>
      </c>
      <c r="E183" s="43">
        <v>2014</v>
      </c>
      <c r="F183" s="48"/>
      <c r="G183" s="49"/>
      <c r="H183" s="49"/>
      <c r="I183" s="49"/>
      <c r="J183" s="49"/>
      <c r="K183" s="50"/>
      <c r="L183" s="49"/>
      <c r="M183" s="50"/>
      <c r="N183" s="51"/>
      <c r="O183" s="50"/>
      <c r="P183" s="49"/>
      <c r="Q183" s="116">
        <v>142723.63</v>
      </c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>
        <v>142723.63</v>
      </c>
      <c r="AH183" s="116">
        <f t="shared" si="88"/>
        <v>7136.181500000001</v>
      </c>
      <c r="AI183" s="116">
        <f t="shared" si="103"/>
        <v>35680.9075</v>
      </c>
      <c r="AJ183" s="116">
        <f t="shared" si="104"/>
        <v>57089.452000000005</v>
      </c>
      <c r="AK183" s="116">
        <f t="shared" si="105"/>
        <v>42817.089</v>
      </c>
      <c r="AL183" s="116">
        <v>31864.41</v>
      </c>
      <c r="AM183" s="116">
        <f t="shared" si="95"/>
        <v>1593.2205000000001</v>
      </c>
      <c r="AN183" s="116">
        <f t="shared" si="106"/>
        <v>7966.1025</v>
      </c>
      <c r="AO183" s="116">
        <f t="shared" si="107"/>
        <v>12745.764000000001</v>
      </c>
      <c r="AP183" s="116">
        <f t="shared" si="108"/>
        <v>9559.323</v>
      </c>
      <c r="AQ183" s="118"/>
      <c r="AR183" s="111"/>
      <c r="AS183" s="117"/>
      <c r="AT183" s="111"/>
      <c r="AU183" s="111"/>
      <c r="AV183" s="53"/>
      <c r="AW183" s="44"/>
      <c r="AX183" s="39"/>
      <c r="AY183" s="40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 ht="30" customHeight="1" outlineLevel="2">
      <c r="A184" s="95" t="s">
        <v>225</v>
      </c>
      <c r="B184" s="42"/>
      <c r="C184" s="77" t="s">
        <v>168</v>
      </c>
      <c r="D184" s="43">
        <v>2014</v>
      </c>
      <c r="E184" s="43">
        <v>2015</v>
      </c>
      <c r="F184" s="49"/>
      <c r="G184" s="49"/>
      <c r="H184" s="49"/>
      <c r="I184" s="49"/>
      <c r="J184" s="49"/>
      <c r="K184" s="50"/>
      <c r="L184" s="49"/>
      <c r="M184" s="50"/>
      <c r="N184" s="51"/>
      <c r="O184" s="50"/>
      <c r="P184" s="49"/>
      <c r="Q184" s="116">
        <v>20000</v>
      </c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116">
        <v>20000</v>
      </c>
      <c r="AH184" s="116">
        <f t="shared" si="88"/>
        <v>1000</v>
      </c>
      <c r="AI184" s="116">
        <f t="shared" si="103"/>
        <v>5000</v>
      </c>
      <c r="AJ184" s="116">
        <f t="shared" si="104"/>
        <v>8000</v>
      </c>
      <c r="AK184" s="116">
        <f t="shared" si="105"/>
        <v>6000</v>
      </c>
      <c r="AL184" s="116">
        <v>16948.15</v>
      </c>
      <c r="AM184" s="116">
        <f t="shared" si="95"/>
        <v>847.4075000000001</v>
      </c>
      <c r="AN184" s="116">
        <f t="shared" si="106"/>
        <v>4237.0375</v>
      </c>
      <c r="AO184" s="116">
        <f t="shared" si="107"/>
        <v>6779.260000000001</v>
      </c>
      <c r="AP184" s="116">
        <f t="shared" si="108"/>
        <v>5084.445000000001</v>
      </c>
      <c r="AQ184" s="118"/>
      <c r="AR184" s="111"/>
      <c r="AS184" s="111"/>
      <c r="AT184" s="117"/>
      <c r="AU184" s="111"/>
      <c r="AV184" s="63"/>
      <c r="AW184" s="44"/>
      <c r="AX184" s="39"/>
      <c r="AY184" s="40"/>
      <c r="AZ184" s="26"/>
      <c r="BA184" s="26" t="s">
        <v>195</v>
      </c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48" s="55" customFormat="1" ht="41.25" customHeight="1">
      <c r="A185" s="54"/>
      <c r="C185" s="55" t="s">
        <v>32</v>
      </c>
      <c r="F185" s="56"/>
      <c r="G185" s="57"/>
      <c r="H185" s="57"/>
      <c r="I185" s="58"/>
      <c r="J185" s="58"/>
      <c r="K185" s="59"/>
      <c r="L185" s="58"/>
      <c r="M185" s="59"/>
      <c r="N185" s="60"/>
      <c r="O185" s="59"/>
      <c r="P185" s="58"/>
      <c r="Q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96"/>
      <c r="AS185" s="96"/>
      <c r="AT185" s="96"/>
      <c r="AU185" s="96"/>
      <c r="AV185" s="62"/>
    </row>
    <row r="186" spans="4:47" ht="18.75">
      <c r="D186" s="69" t="s">
        <v>67</v>
      </c>
      <c r="E186" s="69"/>
      <c r="F186" s="70"/>
      <c r="R186" s="2"/>
      <c r="AG186" s="91"/>
      <c r="AH186" s="92"/>
      <c r="AI186" s="71" t="s">
        <v>70</v>
      </c>
      <c r="AJ186" s="71"/>
      <c r="AR186" s="96"/>
      <c r="AS186" s="96"/>
      <c r="AT186" s="96"/>
      <c r="AU186" s="96"/>
    </row>
    <row r="187" spans="1:48" s="55" customFormat="1" ht="18.75">
      <c r="A187" s="54"/>
      <c r="F187" s="56"/>
      <c r="G187" s="57"/>
      <c r="H187" s="57"/>
      <c r="I187" s="58"/>
      <c r="J187" s="58"/>
      <c r="K187" s="59"/>
      <c r="L187" s="58"/>
      <c r="M187" s="59"/>
      <c r="N187" s="60"/>
      <c r="O187" s="59"/>
      <c r="P187" s="58"/>
      <c r="Q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2"/>
    </row>
    <row r="188" spans="4:36" ht="39" customHeight="1">
      <c r="D188" s="69" t="s">
        <v>68</v>
      </c>
      <c r="E188" s="69"/>
      <c r="F188" s="70"/>
      <c r="R188" s="2"/>
      <c r="AG188" s="91"/>
      <c r="AH188" s="92"/>
      <c r="AI188" s="71" t="s">
        <v>71</v>
      </c>
      <c r="AJ188" s="71"/>
    </row>
    <row r="189" spans="1:48" s="55" customFormat="1" ht="18.75">
      <c r="A189" s="54"/>
      <c r="F189" s="56"/>
      <c r="G189" s="57"/>
      <c r="H189" s="57"/>
      <c r="I189" s="58"/>
      <c r="J189" s="58"/>
      <c r="K189" s="59"/>
      <c r="L189" s="58"/>
      <c r="M189" s="59"/>
      <c r="N189" s="60"/>
      <c r="O189" s="59"/>
      <c r="P189" s="58"/>
      <c r="Q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2"/>
    </row>
    <row r="190" spans="4:36" ht="37.5" customHeight="1">
      <c r="D190" s="69" t="s">
        <v>69</v>
      </c>
      <c r="E190" s="69"/>
      <c r="F190" s="70"/>
      <c r="R190" s="2"/>
      <c r="AG190" s="91"/>
      <c r="AH190" s="92"/>
      <c r="AI190" s="71" t="s">
        <v>163</v>
      </c>
      <c r="AJ190" s="71"/>
    </row>
  </sheetData>
  <sheetProtection/>
  <mergeCells count="246">
    <mergeCell ref="AT68:AT69"/>
    <mergeCell ref="AU68:AU69"/>
    <mergeCell ref="AR66:AR67"/>
    <mergeCell ref="AS66:AS67"/>
    <mergeCell ref="AT66:AT67"/>
    <mergeCell ref="AU66:AU67"/>
    <mergeCell ref="AR103:AR104"/>
    <mergeCell ref="AS103:AS104"/>
    <mergeCell ref="AR68:AR69"/>
    <mergeCell ref="AS68:AS69"/>
    <mergeCell ref="AQ126:AQ127"/>
    <mergeCell ref="AS126:AS127"/>
    <mergeCell ref="AT126:AT127"/>
    <mergeCell ref="AU126:AU127"/>
    <mergeCell ref="AR107:AR110"/>
    <mergeCell ref="AR113:AR114"/>
    <mergeCell ref="AU107:AU110"/>
    <mergeCell ref="AU113:AU114"/>
    <mergeCell ref="AT113:AT114"/>
    <mergeCell ref="AT103:AT104"/>
    <mergeCell ref="AS115:AS116"/>
    <mergeCell ref="AU115:AU116"/>
    <mergeCell ref="AU117:AU119"/>
    <mergeCell ref="AS107:AS110"/>
    <mergeCell ref="AT107:AT110"/>
    <mergeCell ref="AU103:AU104"/>
    <mergeCell ref="AS117:AS119"/>
    <mergeCell ref="AQ66:AQ67"/>
    <mergeCell ref="AQ68:AQ69"/>
    <mergeCell ref="AQ103:AQ104"/>
    <mergeCell ref="AQ107:AQ110"/>
    <mergeCell ref="AS113:AS114"/>
    <mergeCell ref="AQ113:AQ114"/>
    <mergeCell ref="AT117:AT119"/>
    <mergeCell ref="AR117:AR119"/>
    <mergeCell ref="AQ115:AQ116"/>
    <mergeCell ref="AQ117:AQ119"/>
    <mergeCell ref="AT115:AT116"/>
    <mergeCell ref="AR115:AR116"/>
    <mergeCell ref="C164:C166"/>
    <mergeCell ref="AV160:AV161"/>
    <mergeCell ref="AM160:AM161"/>
    <mergeCell ref="AN160:AN161"/>
    <mergeCell ref="AO160:AO161"/>
    <mergeCell ref="AP160:AP161"/>
    <mergeCell ref="AI160:AI161"/>
    <mergeCell ref="AR126:AR127"/>
    <mergeCell ref="AX160:AX161"/>
    <mergeCell ref="AQ160:AQ161"/>
    <mergeCell ref="AK160:AK161"/>
    <mergeCell ref="AL160:AL161"/>
    <mergeCell ref="AR160:AR161"/>
    <mergeCell ref="AS160:AS161"/>
    <mergeCell ref="AT160:AT161"/>
    <mergeCell ref="AW160:AW161"/>
    <mergeCell ref="AU160:AU161"/>
    <mergeCell ref="Q157:Q158"/>
    <mergeCell ref="Q160:Q161"/>
    <mergeCell ref="AG160:AG161"/>
    <mergeCell ref="AH160:AH161"/>
    <mergeCell ref="AK157:AK158"/>
    <mergeCell ref="AJ160:AJ161"/>
    <mergeCell ref="AI157:AI158"/>
    <mergeCell ref="AJ157:AJ158"/>
    <mergeCell ref="AP103:AP104"/>
    <mergeCell ref="Q126:Q127"/>
    <mergeCell ref="AG126:AG127"/>
    <mergeCell ref="AH126:AH127"/>
    <mergeCell ref="AI126:AI127"/>
    <mergeCell ref="AJ126:AJ127"/>
    <mergeCell ref="AN126:AN127"/>
    <mergeCell ref="AO126:AO127"/>
    <mergeCell ref="AP126:AP127"/>
    <mergeCell ref="AM126:AM127"/>
    <mergeCell ref="Q107:Q110"/>
    <mergeCell ref="AO117:AO119"/>
    <mergeCell ref="AP117:AP119"/>
    <mergeCell ref="AK117:AK119"/>
    <mergeCell ref="AM117:AM119"/>
    <mergeCell ref="AN117:AN119"/>
    <mergeCell ref="AI117:AI119"/>
    <mergeCell ref="AJ117:AJ119"/>
    <mergeCell ref="AE117:AE119"/>
    <mergeCell ref="AF117:AF119"/>
    <mergeCell ref="Q153:Q155"/>
    <mergeCell ref="AO103:AO104"/>
    <mergeCell ref="AL117:AL119"/>
    <mergeCell ref="AM103:AM104"/>
    <mergeCell ref="AN103:AN104"/>
    <mergeCell ref="AM115:AM116"/>
    <mergeCell ref="AN115:AN116"/>
    <mergeCell ref="AM113:AM114"/>
    <mergeCell ref="AK126:AK127"/>
    <mergeCell ref="AL126:AL127"/>
    <mergeCell ref="AL103:AL104"/>
    <mergeCell ref="AL113:AL114"/>
    <mergeCell ref="AC103:AC104"/>
    <mergeCell ref="AD103:AD104"/>
    <mergeCell ref="AE103:AE104"/>
    <mergeCell ref="AF103:AF104"/>
    <mergeCell ref="AI103:AI104"/>
    <mergeCell ref="AJ103:AJ104"/>
    <mergeCell ref="AG107:AG110"/>
    <mergeCell ref="AH103:AH104"/>
    <mergeCell ref="AA103:AA104"/>
    <mergeCell ref="AB103:AB104"/>
    <mergeCell ref="AK103:AK104"/>
    <mergeCell ref="Y103:Y104"/>
    <mergeCell ref="Z103:Z104"/>
    <mergeCell ref="U103:U104"/>
    <mergeCell ref="V103:V104"/>
    <mergeCell ref="W103:W104"/>
    <mergeCell ref="X103:X104"/>
    <mergeCell ref="Q103:Q104"/>
    <mergeCell ref="R103:R104"/>
    <mergeCell ref="S103:S104"/>
    <mergeCell ref="T103:T104"/>
    <mergeCell ref="U117:U119"/>
    <mergeCell ref="V117:V119"/>
    <mergeCell ref="Y117:Y119"/>
    <mergeCell ref="Z117:Z119"/>
    <mergeCell ref="Q117:Q119"/>
    <mergeCell ref="R117:R119"/>
    <mergeCell ref="S117:S119"/>
    <mergeCell ref="T117:T119"/>
    <mergeCell ref="AP115:AP116"/>
    <mergeCell ref="AI115:AI116"/>
    <mergeCell ref="AJ115:AJ116"/>
    <mergeCell ref="AK115:AK116"/>
    <mergeCell ref="AL115:AL116"/>
    <mergeCell ref="AD115:AD116"/>
    <mergeCell ref="W117:W119"/>
    <mergeCell ref="X117:X119"/>
    <mergeCell ref="AO115:AO116"/>
    <mergeCell ref="AE115:AE116"/>
    <mergeCell ref="AF115:AF116"/>
    <mergeCell ref="AA117:AA119"/>
    <mergeCell ref="AB117:AB119"/>
    <mergeCell ref="AC117:AC119"/>
    <mergeCell ref="AD117:AD119"/>
    <mergeCell ref="Z115:Z116"/>
    <mergeCell ref="AA115:AA116"/>
    <mergeCell ref="AB115:AB116"/>
    <mergeCell ref="AC115:AC116"/>
    <mergeCell ref="AP113:AP114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Y113:Y114"/>
    <mergeCell ref="AN113:AN114"/>
    <mergeCell ref="AO113:AO114"/>
    <mergeCell ref="AC113:AC114"/>
    <mergeCell ref="AD113:AD114"/>
    <mergeCell ref="AE113:AE114"/>
    <mergeCell ref="AF113:AF114"/>
    <mergeCell ref="U113:U114"/>
    <mergeCell ref="V113:V114"/>
    <mergeCell ref="W113:W114"/>
    <mergeCell ref="X113:X114"/>
    <mergeCell ref="Q113:Q114"/>
    <mergeCell ref="R113:R114"/>
    <mergeCell ref="S113:S114"/>
    <mergeCell ref="T113:T114"/>
    <mergeCell ref="AH66:AH67"/>
    <mergeCell ref="AI66:AI67"/>
    <mergeCell ref="AJ66:AJ67"/>
    <mergeCell ref="AK66:AK67"/>
    <mergeCell ref="AF66:AF67"/>
    <mergeCell ref="AG66:AG67"/>
    <mergeCell ref="Z113:Z114"/>
    <mergeCell ref="AA113:AA114"/>
    <mergeCell ref="Z66:Z67"/>
    <mergeCell ref="AA66:AA67"/>
    <mergeCell ref="AB66:AB67"/>
    <mergeCell ref="AC66:AC67"/>
    <mergeCell ref="AB113:AB114"/>
    <mergeCell ref="AG103:AG104"/>
    <mergeCell ref="AP66:AP67"/>
    <mergeCell ref="AL66:AL67"/>
    <mergeCell ref="AM66:AM67"/>
    <mergeCell ref="AN66:AN67"/>
    <mergeCell ref="AO66:AO67"/>
    <mergeCell ref="AD66:AD67"/>
    <mergeCell ref="AE66:AE67"/>
    <mergeCell ref="U68:U69"/>
    <mergeCell ref="V68:V69"/>
    <mergeCell ref="AA68:AA69"/>
    <mergeCell ref="AB68:AB69"/>
    <mergeCell ref="AC68:AC69"/>
    <mergeCell ref="AD68:AD69"/>
    <mergeCell ref="A11:AU11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W68:W69"/>
    <mergeCell ref="X68:X69"/>
    <mergeCell ref="Y68:Y69"/>
    <mergeCell ref="Z68:Z69"/>
    <mergeCell ref="Q68:Q69"/>
    <mergeCell ref="R68:R69"/>
    <mergeCell ref="S68:S69"/>
    <mergeCell ref="T68:T69"/>
    <mergeCell ref="AO68:AO69"/>
    <mergeCell ref="AP68:AP69"/>
    <mergeCell ref="AK68:AK69"/>
    <mergeCell ref="AL68:AL69"/>
    <mergeCell ref="AM68:AM69"/>
    <mergeCell ref="AN68:AN69"/>
    <mergeCell ref="AE68:AE69"/>
    <mergeCell ref="AF68:AF69"/>
    <mergeCell ref="AI68:AI69"/>
    <mergeCell ref="AJ68:AJ69"/>
    <mergeCell ref="AG68:AG69"/>
    <mergeCell ref="AH68:AH69"/>
    <mergeCell ref="AG153:AG155"/>
    <mergeCell ref="AG157:AG158"/>
    <mergeCell ref="AH107:AH110"/>
    <mergeCell ref="AH157:AH158"/>
    <mergeCell ref="AG113:AG114"/>
    <mergeCell ref="AH113:AH114"/>
    <mergeCell ref="AH115:AH116"/>
    <mergeCell ref="AG117:AG119"/>
    <mergeCell ref="AH117:AH119"/>
    <mergeCell ref="AG115:AG116"/>
    <mergeCell ref="AI107:AI110"/>
    <mergeCell ref="AJ107:AJ110"/>
    <mergeCell ref="AK107:AK110"/>
    <mergeCell ref="AH153:AH155"/>
    <mergeCell ref="AI153:AI155"/>
    <mergeCell ref="AJ153:AJ155"/>
    <mergeCell ref="AK153:AK155"/>
    <mergeCell ref="AI113:AI114"/>
    <mergeCell ref="AJ113:AJ114"/>
    <mergeCell ref="AK113:AK114"/>
  </mergeCells>
  <dataValidations count="2">
    <dataValidation type="decimal" allowBlank="1" showInputMessage="1" showErrorMessage="1" errorTitle="Внимание" error="Неверное значение, допускаются только действительные числа" sqref="Q184 Q179:AI179 AG162:AG166 AL184:AN184 AM145:AN159 R160:AF161 R164:AF166 Q162:Q166 Q160 AL162:AL166 AH30:AH63 AL136:AN136 AG75:AG79 AO66:AP69 Q82:Q84 R84:AF84 AM176:AN183 AH65:AI65 Q75:Q79 AM19:AP63 R39:AF44 Q19:Q29 AQ84:AU84 AL53:AL64 AN66 Q53:Q64 AL31:AL44 Q31:Q44 Q136:AI136 AL46:AL51 Q46:Q51 AG31:AG44 AG46:AG51 R59:AF64 AM66:AM69 AL82:AL84 AN68 AG53:AG64 AL75:AL79 AG184:AI184 Q68:AL68 Q66:AL66 AG160:AQ160 AV160:AX160 AG19:AH29 AL19:AL29 AG82:AG84 AH70:AI84 AH86:AI93 AH95:AI102 AH105:AI106 AH111:AI112 AH120:AI125 AH128:AI135 AH137:AI143 AH145:AI152 AH156:AI156 AH159:AI159 AH162:AI174 AH176:AI178 AH180:AI183 AM164:AN174 AL65:AN65 AM70:AN83 AM86:AN93 AM95:AN102 AM105:AN112 AM120:AN125 AM128:AN135 AM137:AN143 AL179">
      <formula1>0</formula1>
      <formula2>9.99999999999999E+23</formula2>
    </dataValidation>
    <dataValidation type="textLength" allowBlank="1" showInputMessage="1" showErrorMessage="1" errorTitle="Ограничение длины текста." error="Слишком длинный текст." sqref="C184 C179 C82:C83 C53:C54 C92 C75:C79 C19:C29 C57:C64 C46:C51 C31:C44 C160:C164">
      <formula1>0</formula1>
      <formula2>900</formula2>
    </dataValidation>
  </dataValidations>
  <printOptions horizontalCentered="1"/>
  <pageMargins left="0.15748031496062992" right="0.15748031496062992" top="0.3937007874015748" bottom="0.5511811023622047" header="0.15748031496062992" footer="0.15748031496062992"/>
  <pageSetup fitToHeight="15" fitToWidth="1" horizontalDpi="600" verticalDpi="600" orientation="landscape" paperSize="8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Сыроегина</dc:creator>
  <cp:keywords/>
  <dc:description/>
  <cp:lastModifiedBy>ПЭС</cp:lastModifiedBy>
  <cp:lastPrinted>2014-02-24T10:48:55Z</cp:lastPrinted>
  <dcterms:created xsi:type="dcterms:W3CDTF">2013-01-22T06:58:07Z</dcterms:created>
  <dcterms:modified xsi:type="dcterms:W3CDTF">2014-02-25T10:15:17Z</dcterms:modified>
  <cp:category/>
  <cp:version/>
  <cp:contentType/>
  <cp:contentStatus/>
</cp:coreProperties>
</file>