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095" activeTab="0"/>
  </bookViews>
  <sheets>
    <sheet name="стр.1_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TABLE" localSheetId="0">'стр.1_5'!$A$3:$J$43</definedName>
    <definedName name="_xlnm.Print_Titles" localSheetId="0">'стр.1_5'!$3:$3</definedName>
    <definedName name="_xlnm.Print_Area" localSheetId="0">'стр.1_5'!$A$1:$K$50</definedName>
  </definedNames>
  <calcPr fullCalcOnLoad="1"/>
</workbook>
</file>

<file path=xl/comments1.xml><?xml version="1.0" encoding="utf-8"?>
<comments xmlns="http://schemas.openxmlformats.org/spreadsheetml/2006/main">
  <authors>
    <author>Borzihina.EV</author>
  </authors>
  <commentList>
    <comment ref="E39" authorId="0">
      <text>
        <r>
          <rPr>
            <b/>
            <sz val="9"/>
            <rFont val="Tahoma"/>
            <family val="2"/>
          </rPr>
          <t>Borzihina.EV:</t>
        </r>
        <r>
          <rPr>
            <sz val="9"/>
            <rFont val="Tahoma"/>
            <family val="2"/>
          </rPr>
          <t xml:space="preserve">
ИПЦ</t>
        </r>
      </text>
    </comment>
  </commentList>
</comments>
</file>

<file path=xl/sharedStrings.xml><?xml version="1.0" encoding="utf-8"?>
<sst xmlns="http://schemas.openxmlformats.org/spreadsheetml/2006/main" count="123" uniqueCount="96">
  <si>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</si>
  <si>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</si>
  <si>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</si>
  <si>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</si>
  <si>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</si>
  <si>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</si>
  <si>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</si>
  <si>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</si>
  <si>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</si>
  <si>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</si>
  <si>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</si>
  <si>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</si>
  <si>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</si>
  <si>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</si>
  <si>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</si>
  <si>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</si>
  <si>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</si>
  <si>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</si>
  <si>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</si>
  <si>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</si>
  <si>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</si>
  <si>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</si>
  <si>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</si>
  <si>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</si>
  <si>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</si>
  <si>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</si>
  <si>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</si>
  <si>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</si>
  <si>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</si>
  <si>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</si>
  <si>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</si>
  <si>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</si>
  <si>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</si>
  <si>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</si>
  <si>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</si>
  <si>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</si>
  <si>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</si>
  <si>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</si>
  <si>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</si>
  <si>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</si>
  <si>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</si>
  <si>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</si>
  <si>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</si>
  <si>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</si>
  <si>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</si>
  <si>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</si>
  <si>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</si>
  <si>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</si>
  <si>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</si>
  <si>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</si>
  <si>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</si>
  <si>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</si>
  <si>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</si>
  <si>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</si>
  <si>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</si>
  <si>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</si>
  <si>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</si>
  <si>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</si>
  <si>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</si>
  <si>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</si>
  <si>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</si>
  <si>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Показатели, утвержденные на базовый период </t>
    </r>
    <r>
      <rPr>
        <vertAlign val="superscript"/>
        <sz val="11"/>
        <rFont val="Times New Roman"/>
        <family val="1"/>
      </rPr>
      <t>1</t>
    </r>
  </si>
  <si>
    <r>
      <t xml:space="preserve">Расчетный объем услуг в части управления технологическими режимами </t>
    </r>
    <r>
      <rPr>
        <vertAlign val="superscript"/>
        <sz val="11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</si>
  <si>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1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</si>
  <si>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1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</si>
  <si>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1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</si>
  <si>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1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</si>
  <si>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1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</si>
  <si>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1"/>
        <rFont val="Times New Roman"/>
        <family val="1"/>
      </rPr>
      <t>4</t>
    </r>
  </si>
  <si>
    <r>
      <t xml:space="preserve">Объем условных единиц </t>
    </r>
    <r>
      <rPr>
        <vertAlign val="superscript"/>
        <sz val="11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</si>
  <si>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1"/>
        <rFont val="Times New Roman"/>
        <family val="1"/>
      </rPr>
      <t>3</t>
    </r>
  </si>
  <si>
    <t>Фактические показатели за год, предшествующий базовому периоду</t>
  </si>
  <si>
    <r>
      <t xml:space="preserve">Объем полезного отпуска электроэнергии - всего </t>
    </r>
    <r>
      <rPr>
        <vertAlign val="superscript"/>
        <sz val="11"/>
        <rFont val="Times New Roman"/>
        <family val="1"/>
      </rPr>
      <t>3</t>
    </r>
  </si>
  <si>
    <t>3.4.</t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</si>
  <si>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</si>
  <si>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Показатели регулируемых видов деятельности организации</t>
  </si>
  <si>
    <t>в т.ч. население</t>
  </si>
  <si>
    <r>
      <t xml:space="preserve">Расходы, за исключением указанных в подпункте 4.1 </t>
    </r>
    <r>
      <rPr>
        <vertAlign val="superscript"/>
        <sz val="11"/>
        <rFont val="Times New Roman"/>
        <family val="1"/>
      </rPr>
      <t>2, 4</t>
    </r>
    <r>
      <rPr>
        <sz val="11"/>
        <rFont val="Times New Roman"/>
        <family val="1"/>
      </rPr>
      <t xml:space="preserve">; </t>
    </r>
    <r>
      <rPr>
        <b/>
        <sz val="11"/>
        <rFont val="Times New Roman"/>
        <family val="1"/>
      </rPr>
      <t>неподконтрольные</t>
    </r>
    <r>
      <rPr>
        <sz val="11"/>
        <rFont val="Times New Roman"/>
        <family val="1"/>
      </rPr>
      <t xml:space="preserve"> расходы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всего </t>
    </r>
    <r>
      <rPr>
        <vertAlign val="superscript"/>
        <sz val="11"/>
        <rFont val="Times New Roman"/>
        <family val="1"/>
      </rPr>
      <t>3</t>
    </r>
  </si>
  <si>
    <r>
      <t xml:space="preserve">Расходы, связанные с производством и реализацией </t>
    </r>
    <r>
      <rPr>
        <vertAlign val="superscript"/>
        <sz val="11"/>
        <rFont val="Times New Roman"/>
        <family val="1"/>
      </rPr>
      <t>2, 4</t>
    </r>
    <r>
      <rPr>
        <sz val="11"/>
        <rFont val="Times New Roman"/>
        <family val="1"/>
      </rPr>
      <t xml:space="preserve">;
</t>
    </r>
    <r>
      <rPr>
        <b/>
        <sz val="11"/>
        <rFont val="Times New Roman"/>
        <family val="1"/>
      </rPr>
      <t>подконтрольные</t>
    </r>
    <r>
      <rPr>
        <sz val="11"/>
        <rFont val="Times New Roman"/>
        <family val="1"/>
      </rPr>
      <t xml:space="preserve"> расходы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- всего</t>
    </r>
  </si>
  <si>
    <t>+неподконтрольные
+потери
+ ССО
- прочие, не входящие в котел</t>
  </si>
  <si>
    <t>+подконтрольные
+ допремонты</t>
  </si>
  <si>
    <t>Среднесписочная численность персонала*</t>
  </si>
  <si>
    <t>Уставный капитал (складочный капитал, уставный фонд, вклады товарищей) **</t>
  </si>
  <si>
    <t>* Работников списочного состава (без внешних совместителей и работников, выполняющих работы подоговорам гражданско-правового характера)</t>
  </si>
  <si>
    <t>**в связи с тем, что баланс формируется по обществу в целом разбивка данных по регионам не представляется возможной</t>
  </si>
  <si>
    <t>н/д</t>
  </si>
  <si>
    <t>Анализ финансовой устойчивости по величине излишка (недостатка) собственных оборотных средств**</t>
  </si>
  <si>
    <t>+корр на осн. факт данных
- доп.ремонты
+корр по коэф индексации
+корр от снижения технолог потерь
+корр. по исп ИП</t>
  </si>
  <si>
    <t>+Возврат
+Доход
+Сглаживание</t>
  </si>
  <si>
    <t>прибыль на прочие цели + проценты за кредит</t>
  </si>
  <si>
    <t>проверка</t>
  </si>
  <si>
    <t>чистая прибыль (расчетная)</t>
  </si>
  <si>
    <t>выручка -
(+подконтрольные
+неподконтрольные
+ амортизация текущего года
+услуги ССО
+потери
- прочие, некотел
- выпадающие из льготного ТП
+корр по коэф индексации
+корр цен на эл.энергию</t>
  </si>
  <si>
    <t xml:space="preserve">Приказ Минэнерго России от 05.05.2014 №240 </t>
  </si>
  <si>
    <t>Приказ Минэнерго России от 29.08.2014 №562</t>
  </si>
  <si>
    <t>Санкт-Петербург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</si>
</sst>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55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 wrapText="1"/>
    </xf>
    <xf numFmtId="9" fontId="5" fillId="0" borderId="10" xfId="55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NumberFormat="1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/>
    </xf>
    <xf numFmtId="49" fontId="5" fillId="34" borderId="0" xfId="0" applyNumberFormat="1" applyFont="1" applyFill="1" applyAlignment="1">
      <alignment vertical="top" wrapText="1"/>
    </xf>
    <xf numFmtId="0" fontId="5" fillId="34" borderId="0" xfId="0" applyFont="1" applyFill="1" applyAlignment="1">
      <alignment vertical="top"/>
    </xf>
    <xf numFmtId="0" fontId="7" fillId="34" borderId="10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center"/>
    </xf>
    <xf numFmtId="164" fontId="48" fillId="0" borderId="10" xfId="5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5&#1075;%20&#1076;&#1083;&#1103;%20&#1090;&#1072;&#1088;&#1080;&#1092;&#1072;\&#1047;&#1072;&#1103;&#1074;&#1082;&#1072;%20&#1074;%20&#1056;&#1069;&#1050;\&#1057;&#1055;&#1073;\&#1058;&#1072;&#1088;&#1080;&#1092;&#1085;&#1099;&#1077;%20&#1084;&#1086;&#1076;&#1077;&#1083;&#1080;_&#1079;&#1072;&#1103;&#1074;&#1082;&#1072;%202015_&#1057;&#1055;&#107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3\&#1054;&#1090;&#1095;&#1077;&#1090;&#1099;\4%20&#1082;&#1074;&#1072;&#1088;&#1090;&#1072;&#1083;%20&#1080;%20&#1075;&#1086;&#1076;\&#1054;&#1090;&#1095;&#1077;&#1090;%20&#1087;&#1086;%20&#1041;&#1055;%204%20&#1082;&#1074;&#1072;&#1088;&#1090;&#1072;&#1083;\&#1058;&#1069;&#1055;%20&#1086;&#1090;&#1095;&#1077;&#1090;%20201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3%20&#1075;%20&#1076;&#1083;&#1103;%20&#1090;&#1072;&#1088;&#1080;&#1092;&#1072;\&#1087;&#1086;&#1079;&#1080;&#1094;&#1080;&#1103;%20&#1088;&#1077;&#1075;&#1091;&#1083;&#1103;&#1090;&#1086;&#1088;&#1072;\&#1056;&#1072;&#1089;&#1095;&#1077;&#1090;%20&#1074;&#1099;&#1088;&#1091;&#1095;&#1082;&#1080;%20&#1087;&#1086;%20&#1056;&#1056;&#1054;%20&#1087;&#1086;%20&#1091;&#1090;&#1074;.%20&#1090;&#1072;&#1088;&#1080;&#1092;&#1085;&#1086;&#1084;&#1091;%20&#1084;&#1077;&#1085;&#1102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4%20&#1075;%20&#1076;&#1083;&#1103;%20&#1090;&#1072;&#1088;&#1080;&#1092;&#1072;\&#1087;&#1086;&#1079;&#1080;&#1094;&#1080;&#1103;%20&#1088;&#1077;&#1075;&#1091;&#1083;&#1103;&#1090;&#1086;&#1088;&#1072;\&#1056;&#1072;&#1089;&#1095;&#1077;&#1090;%20&#1074;&#1099;&#1088;&#1091;&#1095;&#1082;&#1080;%20&#1087;&#1086;%20&#1056;&#1056;&#1054;%20&#1087;&#1086;%20&#1091;&#1090;&#1074;.%20&#1090;&#1072;&#1088;&#1080;&#1092;&#1085;&#1086;&#1084;&#1091;%20&#1084;&#1077;&#1085;&#1102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4%20&#1075;%20&#1076;&#1083;&#1103;%20&#1090;&#1072;&#1088;&#1080;&#1092;&#1072;\&#1087;&#1086;&#1079;&#1080;&#1094;&#1080;&#1103;%20&#1088;&#1077;&#1075;&#1091;&#1083;&#1103;&#1090;&#1086;&#1088;&#1072;\&#1059;&#1090;&#1074;%20&#1090;&#1072;&#1088;&#1080;&#1092;&#1085;&#1099;&#1077;%20&#1084;&#1086;&#1076;&#1077;&#1083;&#1080;%202014%20&#1075;.%20&#1087;&#1086;%20&#1055;&#1055;%205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1.%20&#1054;&#1069;&#1080;&#1058;&#1055;\&#1055;&#1077;&#1088;&#1077;&#1076;&#1072;&#1095;&#1072;,%20&#1092;&#1077;&#1076;.&#1092;&#1072;&#1082;&#1090;&#1086;&#1088;&#1099;\2013\&#1060;&#1040;&#1050;&#1058;%202013\&#1086;&#1090;%20&#1044;&#1058;&#1069;\4%20&#1082;&#1074;&#1072;&#1088;&#1090;&#1072;&#1083;\2014%2001%2028%20&#1092;&#1072;&#1082;&#1090;%202013%20&#1074;&#1099;&#1088;&#1091;&#1095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2014\&#1047;&#1072;&#1076;&#1072;&#1085;&#1080;&#1103;\2.%20&#1047;&#1072;&#1087;&#1088;&#1086;&#1089;&#1099;%20&#1057;&#1055;&#1073;%20&#1080;%20&#1051;&#1054;\2014.05.12%20&#1041;&#1077;&#1085;&#1095;&#1084;&#1072;&#1088;&#1082;&#1080;&#1085;&#1075;%20&#1057;&#1055;&#1073;%202009-2013%20&#1075;&#1075;\BENCH%20TSO%202014(v1%200)%20(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&#1052;&#1072;&#1089;&#1089;&#1080;&#1074;%20&#1076;&#1072;&#1085;&#1085;&#1099;&#1093;%20&#1076;&#1083;&#1103;%20&#1072;&#1085;&#1072;&#1083;&#1080;&#1079;&#1072;\&#1058;&#1041;&#1056;%20&#1089;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&#1055;&#1077;&#1088;&#1077;&#1093;&#1086;&#1076;%20&#1085;&#1072;%20RAB\&#1091;&#1095;&#1077;&#1090;%20&#1082;&#1072;&#1087;&#1080;&#1090;&#1072;&#1083;&#1072;\&#1086;&#1090;&#1095;&#1077;&#1090;\&#1079;&#1072;%202013&#1075;\&#1054;&#1090;&#1095;&#1077;&#1090;%20&#1091;&#1095;&#1077;&#1090;%20&#1048;&#1050;%202013&#1075;%20&#1057;&#1055;&#1073;%20&#1062;&#1058;&#1069;&#1054;%2015.04.2014&#1075;\&#1055;&#1088;&#1080;&#1083;&#1086;&#1078;&#1077;&#1085;&#1080;&#1103;%206-7%20(2013%20&#1075;&#1086;&#1076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le\DepEko\3.%20&#1054;&#1060;&#1055;\&#1052;&#1072;&#1089;&#1089;&#1080;&#1074;%20&#1076;&#1072;&#1085;&#1085;&#1099;&#1093;%20&#1076;&#1083;&#1103;%20&#1072;&#1085;&#1072;&#1083;&#1080;&#1079;&#1072;\&#1058;&#1069;&#1055;%20&#108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СПб"/>
      <sheetName val="модель СПб"/>
      <sheetName val="Расчет по гр.&quot;Прочие&quot; СПб"/>
      <sheetName val="Расчет выпад-их"/>
      <sheetName val="Для ПЗ по мощности"/>
      <sheetName val="Расчет выпад-их ЛО"/>
      <sheetName val="СПб 2014 пределы"/>
      <sheetName val="критерии ФСТ СПб"/>
      <sheetName val="Корр. НВВ 2013"/>
      <sheetName val="Лист3"/>
    </sheetNames>
    <sheetDataSet>
      <sheetData sheetId="1">
        <row r="9">
          <cell r="I9">
            <v>0.047</v>
          </cell>
          <cell r="J9">
            <v>0.047</v>
          </cell>
          <cell r="K9">
            <v>0.047</v>
          </cell>
          <cell r="L9">
            <v>0.047</v>
          </cell>
          <cell r="M9">
            <v>0.047</v>
          </cell>
        </row>
        <row r="11">
          <cell r="I11">
            <v>251890.83532</v>
          </cell>
          <cell r="J11">
            <v>258504.34432</v>
          </cell>
          <cell r="K11">
            <v>264679.25832</v>
          </cell>
          <cell r="L11">
            <v>271471.0133199999</v>
          </cell>
          <cell r="M11">
            <v>275645.91732</v>
          </cell>
        </row>
        <row r="18">
          <cell r="I18">
            <v>344597.3324277684</v>
          </cell>
          <cell r="J18">
            <v>356861.06377846457</v>
          </cell>
          <cell r="K18">
            <v>368917.47557853966</v>
          </cell>
          <cell r="L18">
            <v>381879.492472125</v>
          </cell>
          <cell r="M18">
            <v>392306.3042723073</v>
          </cell>
        </row>
        <row r="21">
          <cell r="I21">
            <v>1518703.15016345</v>
          </cell>
          <cell r="J21">
            <v>1572751.6458492505</v>
          </cell>
          <cell r="K21">
            <v>1625886.446549659</v>
          </cell>
          <cell r="L21">
            <v>1683012.4136895414</v>
          </cell>
          <cell r="M21">
            <v>1728965.2706531617</v>
          </cell>
        </row>
        <row r="23">
          <cell r="I23">
            <v>423080.85765398946</v>
          </cell>
          <cell r="J23">
            <v>438137.70658934285</v>
          </cell>
          <cell r="K23">
            <v>452940.01805434714</v>
          </cell>
          <cell r="L23">
            <v>468854.1900696313</v>
          </cell>
          <cell r="M23">
            <v>481655.75312277116</v>
          </cell>
        </row>
        <row r="55">
          <cell r="I55">
            <v>11076.73785534527</v>
          </cell>
          <cell r="J55">
            <v>0</v>
          </cell>
          <cell r="K55">
            <v>0</v>
          </cell>
        </row>
        <row r="76">
          <cell r="I76">
            <v>3474644.9815987204</v>
          </cell>
          <cell r="J76">
            <v>3598302.678810592</v>
          </cell>
          <cell r="K76">
            <v>3719869.930832194</v>
          </cell>
          <cell r="L76">
            <v>3850568.5831792336</v>
          </cell>
          <cell r="M76">
            <v>3955704.246999765</v>
          </cell>
        </row>
        <row r="77">
          <cell r="I77">
            <v>6829165.880392881</v>
          </cell>
          <cell r="J77">
            <v>7637296.669339022</v>
          </cell>
          <cell r="K77">
            <v>8969818.359538464</v>
          </cell>
          <cell r="L77">
            <v>10432750.761286704</v>
          </cell>
          <cell r="M77">
            <v>12151830.680979295</v>
          </cell>
        </row>
        <row r="78">
          <cell r="I78">
            <v>4057507.0931243645</v>
          </cell>
          <cell r="J78">
            <v>4506846.278936663</v>
          </cell>
          <cell r="K78">
            <v>4979925.243977086</v>
          </cell>
          <cell r="L78">
            <v>5387009.780113915</v>
          </cell>
          <cell r="M78">
            <v>5864461.284575495</v>
          </cell>
        </row>
        <row r="79">
          <cell r="I79">
            <v>4863797.281519413</v>
          </cell>
          <cell r="J79">
            <v>6435081.5644208705</v>
          </cell>
          <cell r="K79">
            <v>8053372.0495595075</v>
          </cell>
          <cell r="L79">
            <v>9367462.675008472</v>
          </cell>
          <cell r="M79">
            <v>13277423.539316908</v>
          </cell>
        </row>
        <row r="81">
          <cell r="I81">
            <v>1451878.609147942</v>
          </cell>
          <cell r="J81">
            <v>977800.9326382356</v>
          </cell>
          <cell r="K81">
            <v>1077043.4334315076</v>
          </cell>
          <cell r="L81">
            <v>1028337.3662137035</v>
          </cell>
          <cell r="M81">
            <v>1028337.3662137035</v>
          </cell>
        </row>
        <row r="82">
          <cell r="I82">
            <v>392090.6488604039</v>
          </cell>
          <cell r="J82">
            <v>427800.9326382356</v>
          </cell>
          <cell r="K82">
            <v>377043.4334315076</v>
          </cell>
        </row>
        <row r="87">
          <cell r="I87">
            <v>875741.7970168097</v>
          </cell>
        </row>
        <row r="88">
          <cell r="I88">
            <v>86903.28291141645</v>
          </cell>
        </row>
        <row r="89">
          <cell r="I89">
            <v>-316195.48123079364</v>
          </cell>
        </row>
        <row r="90">
          <cell r="I90">
            <v>-1475133.970676</v>
          </cell>
          <cell r="J90">
            <v>981542.1668867124</v>
          </cell>
          <cell r="K90">
            <v>2496937.4289233964</v>
          </cell>
          <cell r="L90">
            <v>5107477.057264831</v>
          </cell>
          <cell r="M90">
            <v>5735772.149375358</v>
          </cell>
        </row>
        <row r="130">
          <cell r="I130">
            <v>6989839.753455815</v>
          </cell>
          <cell r="J130">
            <v>8059841.184346862</v>
          </cell>
          <cell r="K130">
            <v>9035932.299815075</v>
          </cell>
          <cell r="L130">
            <v>9875594.951632513</v>
          </cell>
          <cell r="M130">
            <v>10701166.011451995</v>
          </cell>
        </row>
        <row r="140">
          <cell r="I140">
            <v>207965.28352284868</v>
          </cell>
          <cell r="J140">
            <v>217944.61059821254</v>
          </cell>
          <cell r="K140">
            <v>227969.18088854427</v>
          </cell>
          <cell r="L140">
            <v>237714.48188164597</v>
          </cell>
          <cell r="M140">
            <v>248185.063645787</v>
          </cell>
        </row>
        <row r="173">
          <cell r="I173">
            <v>4060581.572548374</v>
          </cell>
          <cell r="J173">
            <v>5247316.963984848</v>
          </cell>
          <cell r="K173">
            <v>6032666.009094523</v>
          </cell>
          <cell r="L173">
            <v>6504283.654390039</v>
          </cell>
          <cell r="M173">
            <v>6703296.109784761</v>
          </cell>
        </row>
        <row r="190">
          <cell r="I190">
            <v>5900150.2306829225</v>
          </cell>
          <cell r="J190">
            <v>6227127.455194669</v>
          </cell>
          <cell r="K190">
            <v>6566277.191437086</v>
          </cell>
          <cell r="L190">
            <v>6919562.755462199</v>
          </cell>
          <cell r="M190">
            <v>7293992.3895903025</v>
          </cell>
        </row>
        <row r="197">
          <cell r="I197">
            <v>4098962.44781</v>
          </cell>
          <cell r="J197">
            <v>4443721.86409016</v>
          </cell>
          <cell r="K197">
            <v>4853535.772883439</v>
          </cell>
          <cell r="L197">
            <v>5252647.88625948</v>
          </cell>
          <cell r="M197">
            <v>5762134.390776126</v>
          </cell>
        </row>
        <row r="199">
          <cell r="I199">
            <v>0.10301162467160559</v>
          </cell>
          <cell r="J199">
            <v>0.09895951984299746</v>
          </cell>
          <cell r="K199">
            <v>0.09575590070136066</v>
          </cell>
          <cell r="L199">
            <v>0.09241746005792446</v>
          </cell>
          <cell r="M199">
            <v>0.09241746005792446</v>
          </cell>
        </row>
        <row r="203">
          <cell r="I203">
            <v>607404.7363634597</v>
          </cell>
          <cell r="J203">
            <v>655640.8384300454</v>
          </cell>
          <cell r="K203">
            <v>700571.2845589197</v>
          </cell>
          <cell r="L203">
            <v>743238.0582817876</v>
          </cell>
          <cell r="M203">
            <v>789668.6830975099</v>
          </cell>
        </row>
        <row r="216">
          <cell r="I216">
            <v>18612.01267748848</v>
          </cell>
          <cell r="J216">
            <v>19449.987487476435</v>
          </cell>
          <cell r="K216">
            <v>20335.522278917444</v>
          </cell>
          <cell r="L216">
            <v>21118.667307971285</v>
          </cell>
          <cell r="M216">
            <v>21964.079430180405</v>
          </cell>
        </row>
        <row r="267">
          <cell r="I267">
            <v>-1386615.7786277474</v>
          </cell>
          <cell r="J267">
            <v>-623831.8160474405</v>
          </cell>
          <cell r="K267">
            <v>1310710.6660933536</v>
          </cell>
          <cell r="L267">
            <v>4272693.7906967215</v>
          </cell>
          <cell r="M267">
            <v>8253347.15459892</v>
          </cell>
        </row>
        <row r="268">
          <cell r="I268">
            <v>9663805.54737644</v>
          </cell>
          <cell r="J268">
            <v>12844654.96804488</v>
          </cell>
          <cell r="K268">
            <v>17001968.748673026</v>
          </cell>
          <cell r="L268">
            <v>22030340.793592915</v>
          </cell>
          <cell r="M268">
            <v>28033358.659125905</v>
          </cell>
        </row>
      </sheetData>
      <sheetData sheetId="2">
        <row r="7">
          <cell r="AI7">
            <v>4125.401736030929</v>
          </cell>
          <cell r="AT7">
            <v>3789.9477234887427</v>
          </cell>
          <cell r="BE7">
            <v>3486.143420458014</v>
          </cell>
          <cell r="BP7">
            <v>3227.75756640674</v>
          </cell>
          <cell r="CA7">
            <v>2985.1229033087307</v>
          </cell>
          <cell r="CL7">
            <v>2797.7068898805755</v>
          </cell>
        </row>
        <row r="27">
          <cell r="AT27">
            <v>5124.7785619999995</v>
          </cell>
          <cell r="BE27">
            <v>5219.051678154017</v>
          </cell>
          <cell r="BP27">
            <v>5287.028080965423</v>
          </cell>
          <cell r="CA27">
            <v>5335.7112670721635</v>
          </cell>
          <cell r="CL27">
            <v>5438.175931942909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ЭП подробный"/>
      <sheetName val="ТЭП 2013 с аналог периодом"/>
      <sheetName val="2012 БПкор и факт"/>
      <sheetName val="2012 БПкор и БП 2013 "/>
      <sheetName val="2012 БПутв и факт ожид"/>
      <sheetName val="Расчет платежа НП"/>
    </sheetNames>
    <sheetDataSet>
      <sheetData sheetId="0">
        <row r="267">
          <cell r="K267">
            <v>2291731.8355747727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СПб котел"/>
    </sheetNames>
    <sheetDataSet>
      <sheetData sheetId="0">
        <row r="58">
          <cell r="F58">
            <v>4150.6565</v>
          </cell>
        </row>
        <row r="63">
          <cell r="F63">
            <v>1102.3370000000002</v>
          </cell>
        </row>
        <row r="68">
          <cell r="F68">
            <v>42.289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СПб регион (2014)"/>
      <sheetName val="СПб регион (2014) ПП 542"/>
      <sheetName val="СПб котел (2015)"/>
      <sheetName val="СПб котел (2013)"/>
    </sheetNames>
    <sheetDataSet>
      <sheetData sheetId="2">
        <row r="53">
          <cell r="F53">
            <v>1086.186</v>
          </cell>
          <cell r="G53">
            <v>5425.47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б коррект."/>
      <sheetName val="итоги СПб коррект."/>
      <sheetName val="СПб"/>
      <sheetName val="итоги СПб"/>
      <sheetName val="Итоги СПб 2014"/>
      <sheetName val="утв СПб 2014"/>
      <sheetName val="Итоги ЛО 2014"/>
      <sheetName val="утв ЛО 2014 "/>
      <sheetName val="Расчет НР"/>
      <sheetName val="ФФ для БП"/>
    </sheetNames>
    <sheetDataSet>
      <sheetData sheetId="5">
        <row r="18">
          <cell r="I18">
            <v>249943.034</v>
          </cell>
        </row>
        <row r="25">
          <cell r="I25">
            <v>334601.452945416</v>
          </cell>
        </row>
        <row r="28">
          <cell r="I28">
            <v>1474649.4903409823</v>
          </cell>
        </row>
        <row r="30">
          <cell r="I30">
            <v>410808.37360832136</v>
          </cell>
        </row>
        <row r="62">
          <cell r="I62">
            <v>11249.64</v>
          </cell>
        </row>
        <row r="83">
          <cell r="I83">
            <v>3373854.4959750352</v>
          </cell>
        </row>
        <row r="84">
          <cell r="I84">
            <v>5910855.558375925</v>
          </cell>
        </row>
        <row r="85">
          <cell r="I85">
            <v>3588076.0198448934</v>
          </cell>
        </row>
        <row r="86">
          <cell r="H86">
            <v>2289920.783521631</v>
          </cell>
          <cell r="I86">
            <v>3170826.5401720526</v>
          </cell>
        </row>
        <row r="88">
          <cell r="H88">
            <v>1402966.0000000002</v>
          </cell>
          <cell r="I88">
            <v>2210780.7454298977</v>
          </cell>
        </row>
        <row r="94">
          <cell r="I94">
            <v>-6387.499816557991</v>
          </cell>
        </row>
        <row r="95">
          <cell r="I95">
            <v>68078.14574198116</v>
          </cell>
        </row>
        <row r="96">
          <cell r="I96">
            <v>0</v>
          </cell>
        </row>
        <row r="97">
          <cell r="H97">
            <v>-1851881.2598138922</v>
          </cell>
          <cell r="I97">
            <v>-1102388.93</v>
          </cell>
        </row>
        <row r="137">
          <cell r="I137">
            <v>6049342.340078727</v>
          </cell>
        </row>
        <row r="147">
          <cell r="I147">
            <v>197223.90006618155</v>
          </cell>
        </row>
        <row r="180">
          <cell r="I180">
            <v>2624058.984412995</v>
          </cell>
        </row>
        <row r="197">
          <cell r="I197">
            <v>5921283.72373071</v>
          </cell>
        </row>
        <row r="204">
          <cell r="I204">
            <v>3871308.1359399995</v>
          </cell>
        </row>
        <row r="206">
          <cell r="H206">
            <v>0.10063612185382725</v>
          </cell>
          <cell r="I206">
            <v>0.10421535364449729</v>
          </cell>
        </row>
        <row r="210">
          <cell r="I210">
            <v>580851.7743043359</v>
          </cell>
        </row>
        <row r="223">
          <cell r="I223">
            <v>18676</v>
          </cell>
        </row>
        <row r="274">
          <cell r="I274">
            <v>-930390.5631856369</v>
          </cell>
        </row>
        <row r="275">
          <cell r="I275">
            <v>7743010.761306086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П 1 полугодие"/>
      <sheetName val="БП 2 полугодие"/>
      <sheetName val="Факт 1 полугодие"/>
      <sheetName val="Факт 2 полугодие"/>
    </sheetNames>
    <sheetDataSet>
      <sheetData sheetId="3">
        <row r="10">
          <cell r="EM10">
            <v>1165855.7962599462</v>
          </cell>
          <cell r="EN10">
            <v>19082573456</v>
          </cell>
        </row>
        <row r="794">
          <cell r="EN794">
            <v>5124778562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5">
        <row r="82">
          <cell r="AE82">
            <v>235554.06900000002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П с учетом ТБР"/>
    </sheetNames>
    <sheetDataSet>
      <sheetData sheetId="0">
        <row r="5">
          <cell r="AV5">
            <v>388109.25009148364</v>
          </cell>
        </row>
        <row r="28">
          <cell r="AV28">
            <v>1478180.5140683597</v>
          </cell>
        </row>
        <row r="30">
          <cell r="AV30">
            <v>353111.87848701363</v>
          </cell>
        </row>
        <row r="76">
          <cell r="AV76">
            <v>2914802.264067036</v>
          </cell>
        </row>
        <row r="78">
          <cell r="AV78">
            <v>410842.1703733903</v>
          </cell>
        </row>
        <row r="82">
          <cell r="AV82">
            <v>12016.47451282591</v>
          </cell>
        </row>
        <row r="83">
          <cell r="AV83">
            <v>8172.37734424896</v>
          </cell>
        </row>
        <row r="100">
          <cell r="AV100">
            <v>13809873.02420491</v>
          </cell>
        </row>
        <row r="108">
          <cell r="AV108">
            <v>1352833.9501091554</v>
          </cell>
        </row>
        <row r="112">
          <cell r="AV112">
            <v>504809.13555149804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 СПб"/>
      <sheetName val="Прил.7 СПб"/>
    </sheetNames>
    <sheetDataSet>
      <sheetData sheetId="0">
        <row r="13">
          <cell r="E13">
            <v>2855470.942996935</v>
          </cell>
        </row>
      </sheetData>
      <sheetData sheetId="1">
        <row r="10">
          <cell r="F10">
            <v>485878.5359648271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ЭП подробный"/>
      <sheetName val="ТЭП короткий"/>
      <sheetName val="Долг на 31.12.11"/>
      <sheetName val="Лист1"/>
      <sheetName val="ТЭП подробный c БП 2012утв"/>
    </sheetNames>
    <sheetDataSet>
      <sheetData sheetId="0">
        <row r="8">
          <cell r="Z8">
            <v>19035479.950199604</v>
          </cell>
        </row>
        <row r="88">
          <cell r="Z88">
            <v>-2266611.2498092353</v>
          </cell>
        </row>
        <row r="179">
          <cell r="Z179">
            <v>-4511785.182411497</v>
          </cell>
        </row>
        <row r="253">
          <cell r="Z253">
            <v>509047.632630398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5" zoomScaleNormal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7" sqref="D7"/>
    </sheetView>
  </sheetViews>
  <sheetFormatPr defaultColWidth="9.00390625" defaultRowHeight="12.75" outlineLevelRow="1"/>
  <cols>
    <col min="1" max="1" width="6.625" style="1" customWidth="1"/>
    <col min="2" max="2" width="48.75390625" style="32" customWidth="1"/>
    <col min="3" max="3" width="12.25390625" style="1" customWidth="1"/>
    <col min="4" max="4" width="20.625" style="32" customWidth="1"/>
    <col min="5" max="10" width="20.625" style="1" customWidth="1"/>
    <col min="11" max="11" width="39.625" style="1" hidden="1" customWidth="1"/>
    <col min="12" max="16384" width="9.125" style="1" customWidth="1"/>
  </cols>
  <sheetData>
    <row r="1" spans="1:10" s="8" customFormat="1" ht="31.5" customHeight="1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</row>
    <row r="2" spans="2:4" s="8" customFormat="1" ht="15">
      <c r="B2" s="33" t="s">
        <v>95</v>
      </c>
      <c r="D2" s="52"/>
    </row>
    <row r="3" spans="1:10" s="10" customFormat="1" ht="60">
      <c r="A3" s="9" t="s">
        <v>50</v>
      </c>
      <c r="B3" s="34" t="s">
        <v>0</v>
      </c>
      <c r="C3" s="9" t="s">
        <v>1</v>
      </c>
      <c r="D3" s="34" t="s">
        <v>71</v>
      </c>
      <c r="E3" s="9" t="s">
        <v>61</v>
      </c>
      <c r="F3" s="56" t="s">
        <v>51</v>
      </c>
      <c r="G3" s="57"/>
      <c r="H3" s="57"/>
      <c r="I3" s="57"/>
      <c r="J3" s="58"/>
    </row>
    <row r="4" spans="1:10" s="10" customFormat="1" ht="15">
      <c r="A4" s="9"/>
      <c r="B4" s="34"/>
      <c r="C4" s="9"/>
      <c r="D4" s="41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</row>
    <row r="5" spans="1:10" s="12" customFormat="1" ht="15" customHeight="1">
      <c r="A5" s="19" t="s">
        <v>2</v>
      </c>
      <c r="B5" s="35" t="s">
        <v>3</v>
      </c>
      <c r="C5" s="4"/>
      <c r="D5" s="42"/>
      <c r="E5" s="11"/>
      <c r="F5" s="11"/>
      <c r="G5" s="11"/>
      <c r="H5" s="11"/>
      <c r="I5" s="11"/>
      <c r="J5" s="11"/>
    </row>
    <row r="6" spans="1:11" s="12" customFormat="1" ht="30">
      <c r="A6" s="4" t="s">
        <v>4</v>
      </c>
      <c r="B6" s="15" t="s">
        <v>5</v>
      </c>
      <c r="C6" s="4" t="s">
        <v>6</v>
      </c>
      <c r="D6" s="18">
        <f>'[9]ТЭП подробный'!$Z$8+'[9]ТЭП подробный'!$Z$253</f>
        <v>19544527.58283</v>
      </c>
      <c r="E6" s="18">
        <f aca="true" t="shared" si="0" ref="E6:J6">E24</f>
        <v>26425435.1610896</v>
      </c>
      <c r="F6" s="18">
        <f t="shared" si="0"/>
        <v>29240017.415934216</v>
      </c>
      <c r="G6" s="18">
        <f t="shared" si="0"/>
        <v>34152078.77188688</v>
      </c>
      <c r="H6" s="18">
        <f t="shared" si="0"/>
        <v>40016208.12602376</v>
      </c>
      <c r="I6" s="18">
        <f t="shared" si="0"/>
        <v>46602578.80650675</v>
      </c>
      <c r="J6" s="18">
        <f t="shared" si="0"/>
        <v>54279987.364729434</v>
      </c>
      <c r="K6" s="27"/>
    </row>
    <row r="7" spans="1:11" s="12" customFormat="1" ht="15" customHeight="1">
      <c r="A7" s="4" t="s">
        <v>7</v>
      </c>
      <c r="B7" s="15" t="s">
        <v>8</v>
      </c>
      <c r="C7" s="4" t="s">
        <v>6</v>
      </c>
      <c r="D7" s="22">
        <f>'[9]ТЭП подробный'!$Z$88</f>
        <v>-2266611.2498092353</v>
      </c>
      <c r="E7" s="22">
        <f>E6-('[4]утв СПб 2014'!I83+'[4]утв СПб 2014'!I84+'[4]утв СПб 2014'!I137+'[4]утв СПб 2014'!I197+'[4]утв СПб 2014'!I204-'[4]утв СПб 2014'!I210-'[4]утв СПб 2014'!I62)</f>
        <v>1890892.3212935403</v>
      </c>
      <c r="F7" s="22">
        <f>F6-('[1]модель СПб'!I76+'[1]модель СПб'!I77+'[1]модель СПб'!I130+'[1]модель СПб'!I190+'[1]модель СПб'!I197-'[1]модель СПб'!I203-'[1]модель СПб'!I55+'[1]модель СПб'!I89)</f>
        <v>2881931.077443473</v>
      </c>
      <c r="G7" s="22">
        <f>G6-('[1]модель СПб'!J76+'[1]модель СПб'!J77+'[1]модель СПб'!J130+'[1]модель СПб'!J190+'[1]модель СПб'!J197-'[1]модель СПб'!J203-'[1]модель СПб'!J55+'[1]модель СПб'!J89+'[1]модель СПб'!J88)</f>
        <v>4841429.758535624</v>
      </c>
      <c r="H7" s="22">
        <f>H6-('[1]модель СПб'!K76+'[1]модель СПб'!K77+'[1]модель СПб'!K130+'[1]модель СПб'!K190+'[1]модель СПб'!K197-'[1]модель СПб'!K203-'[1]модель СПб'!K55+'[1]модель СПб'!K89+'[1]модель СПб'!K88)</f>
        <v>7571345.856076423</v>
      </c>
      <c r="I7" s="22">
        <f>I6-('[1]модель СПб'!L76+'[1]модель СПб'!L77+'[1]модель СПб'!L130+'[1]модель СПб'!L190+'[1]модель СПб'!L197-'[1]модель СПб'!L203-'[1]модель СПб'!L55+'[1]модель СПб'!L89+'[1]модель СПб'!L88)</f>
        <v>11014691.92696841</v>
      </c>
      <c r="J7" s="22">
        <f>J6-('[1]модель СПб'!M76+'[1]модель СПб'!M77+'[1]модель СПб'!M130+'[1]модель СПб'!M190+'[1]модель СПб'!M197-'[1]модель СПб'!M203-'[1]модель СПб'!M55+'[1]модель СПб'!M89+'[1]модель СПб'!M88)</f>
        <v>15204828.328029461</v>
      </c>
      <c r="K7" s="29" t="s">
        <v>92</v>
      </c>
    </row>
    <row r="8" spans="1:11" s="50" customFormat="1" ht="14.25" customHeight="1" hidden="1" outlineLevel="1">
      <c r="A8" s="47"/>
      <c r="B8" s="51" t="s">
        <v>90</v>
      </c>
      <c r="C8" s="47"/>
      <c r="D8" s="48">
        <f aca="true" t="shared" si="1" ref="D8:J8">D9-D12</f>
        <v>387530.84694160894</v>
      </c>
      <c r="E8" s="48">
        <f t="shared" si="1"/>
        <v>0</v>
      </c>
      <c r="F8" s="48">
        <f t="shared" si="1"/>
        <v>-2.0954757928848267E-09</v>
      </c>
      <c r="G8" s="48">
        <f t="shared" si="1"/>
        <v>3.958120942115784E-09</v>
      </c>
      <c r="H8" s="48">
        <f t="shared" si="1"/>
        <v>2.3283064365386963E-09</v>
      </c>
      <c r="I8" s="48">
        <f t="shared" si="1"/>
        <v>0</v>
      </c>
      <c r="J8" s="48">
        <f t="shared" si="1"/>
        <v>0</v>
      </c>
      <c r="K8" s="49"/>
    </row>
    <row r="9" spans="1:11" s="50" customFormat="1" ht="13.5" customHeight="1" hidden="1" outlineLevel="1">
      <c r="A9" s="47"/>
      <c r="B9" s="51" t="s">
        <v>91</v>
      </c>
      <c r="C9" s="47"/>
      <c r="D9" s="48">
        <f aca="true" t="shared" si="2" ref="D9:J9">D7-D10</f>
        <v>-4124254.3354698885</v>
      </c>
      <c r="E9" s="48">
        <f t="shared" si="2"/>
        <v>-930390.5631856364</v>
      </c>
      <c r="F9" s="48">
        <f t="shared" si="2"/>
        <v>-1386615.7786277495</v>
      </c>
      <c r="G9" s="48">
        <f t="shared" si="2"/>
        <v>-623831.8160474366</v>
      </c>
      <c r="H9" s="48">
        <f t="shared" si="2"/>
        <v>1310710.666093356</v>
      </c>
      <c r="I9" s="48">
        <f t="shared" si="2"/>
        <v>4272693.790696725</v>
      </c>
      <c r="J9" s="48">
        <f t="shared" si="2"/>
        <v>8253347.154598913</v>
      </c>
      <c r="K9" s="49"/>
    </row>
    <row r="10" spans="1:11" s="50" customFormat="1" ht="13.5" customHeight="1" hidden="1" outlineLevel="1">
      <c r="A10" s="47"/>
      <c r="B10" s="51" t="s">
        <v>89</v>
      </c>
      <c r="C10" s="47"/>
      <c r="D10" s="48">
        <f>'[7]БП с учетом ТБР'!$AV$108+'[7]БП с учетом ТБР'!$AV$112</f>
        <v>1857643.0856606534</v>
      </c>
      <c r="E10" s="48">
        <f>'[4]утв СПб 2014'!I147+'[4]утв СПб 2014'!I180</f>
        <v>2821282.8844791767</v>
      </c>
      <c r="F10" s="48">
        <f>'[1]модель СПб'!I140+'[1]модель СПб'!I173</f>
        <v>4268546.856071223</v>
      </c>
      <c r="G10" s="48">
        <f>'[1]модель СПб'!J140+'[1]модель СПб'!J173</f>
        <v>5465261.57458306</v>
      </c>
      <c r="H10" s="48">
        <f>'[1]модель СПб'!K140+'[1]модель СПб'!K173</f>
        <v>6260635.189983067</v>
      </c>
      <c r="I10" s="48">
        <f>'[1]модель СПб'!L140+'[1]модель СПб'!L173</f>
        <v>6741998.136271685</v>
      </c>
      <c r="J10" s="48">
        <f>'[1]модель СПб'!M140+'[1]модель СПб'!M173</f>
        <v>6951481.173430548</v>
      </c>
      <c r="K10" s="49"/>
    </row>
    <row r="11" spans="1:11" s="12" customFormat="1" ht="30" collapsed="1">
      <c r="A11" s="7" t="s">
        <v>9</v>
      </c>
      <c r="B11" s="15" t="s">
        <v>10</v>
      </c>
      <c r="C11" s="7" t="s">
        <v>6</v>
      </c>
      <c r="D11" s="22">
        <f>'[10]ТЭП подробный'!$K$267</f>
        <v>2291731.8355747727</v>
      </c>
      <c r="E11" s="22">
        <f>'[4]утв СПб 2014'!$I$275</f>
        <v>7743010.761306086</v>
      </c>
      <c r="F11" s="22">
        <f>'[1]модель СПб'!I268</f>
        <v>9663805.54737644</v>
      </c>
      <c r="G11" s="22">
        <f>'[1]модель СПб'!J268</f>
        <v>12844654.96804488</v>
      </c>
      <c r="H11" s="22">
        <f>'[1]модель СПб'!K268</f>
        <v>17001968.748673026</v>
      </c>
      <c r="I11" s="22">
        <f>'[1]модель СПб'!L268</f>
        <v>22030340.793592915</v>
      </c>
      <c r="J11" s="22">
        <f>'[1]модель СПб'!M268</f>
        <v>28033358.659125905</v>
      </c>
      <c r="K11" s="27"/>
    </row>
    <row r="12" spans="1:11" s="12" customFormat="1" ht="30">
      <c r="A12" s="7" t="s">
        <v>11</v>
      </c>
      <c r="B12" s="15" t="s">
        <v>12</v>
      </c>
      <c r="C12" s="7" t="s">
        <v>6</v>
      </c>
      <c r="D12" s="22">
        <f>'[9]ТЭП подробный'!$Z$179</f>
        <v>-4511785.182411497</v>
      </c>
      <c r="E12" s="22">
        <f>'[4]утв СПб 2014'!$I$274</f>
        <v>-930390.5631856369</v>
      </c>
      <c r="F12" s="22">
        <f>'[1]модель СПб'!I267</f>
        <v>-1386615.7786277474</v>
      </c>
      <c r="G12" s="22">
        <f>'[1]модель СПб'!J267</f>
        <v>-623831.8160474405</v>
      </c>
      <c r="H12" s="22">
        <f>'[1]модель СПб'!K267</f>
        <v>1310710.6660933536</v>
      </c>
      <c r="I12" s="22">
        <f>'[1]модель СПб'!L267</f>
        <v>4272693.7906967215</v>
      </c>
      <c r="J12" s="22">
        <f>'[1]модель СПб'!M267</f>
        <v>8253347.15459892</v>
      </c>
      <c r="K12" s="27"/>
    </row>
    <row r="13" spans="1:11" s="12" customFormat="1" ht="15">
      <c r="A13" s="19" t="s">
        <v>13</v>
      </c>
      <c r="B13" s="35" t="s">
        <v>14</v>
      </c>
      <c r="C13" s="4"/>
      <c r="D13" s="42"/>
      <c r="E13" s="11"/>
      <c r="F13" s="18"/>
      <c r="G13" s="11"/>
      <c r="H13" s="11"/>
      <c r="I13" s="11"/>
      <c r="J13" s="11"/>
      <c r="K13" s="27"/>
    </row>
    <row r="14" spans="1:11" s="12" customFormat="1" ht="60">
      <c r="A14" s="4" t="s">
        <v>15</v>
      </c>
      <c r="B14" s="15" t="s">
        <v>74</v>
      </c>
      <c r="C14" s="4" t="s">
        <v>16</v>
      </c>
      <c r="D14" s="45">
        <f aca="true" t="shared" si="3" ref="D14:J14">D7/D6</f>
        <v>-0.1159716570381813</v>
      </c>
      <c r="E14" s="45">
        <f t="shared" si="3"/>
        <v>0.07155576851494215</v>
      </c>
      <c r="F14" s="45">
        <f t="shared" si="3"/>
        <v>0.0985611956534943</v>
      </c>
      <c r="G14" s="30">
        <f t="shared" si="3"/>
        <v>0.1417609098079548</v>
      </c>
      <c r="H14" s="30">
        <f t="shared" si="3"/>
        <v>0.18920697913784953</v>
      </c>
      <c r="I14" s="30">
        <f t="shared" si="3"/>
        <v>0.23635369992508903</v>
      </c>
      <c r="J14" s="30">
        <f t="shared" si="3"/>
        <v>0.2801184942410174</v>
      </c>
      <c r="K14" s="27"/>
    </row>
    <row r="15" spans="1:11" s="12" customFormat="1" ht="28.5">
      <c r="A15" s="19" t="s">
        <v>17</v>
      </c>
      <c r="B15" s="35" t="s">
        <v>75</v>
      </c>
      <c r="C15" s="4"/>
      <c r="D15" s="42"/>
      <c r="E15" s="18"/>
      <c r="F15" s="11"/>
      <c r="G15" s="11"/>
      <c r="H15" s="11"/>
      <c r="I15" s="11"/>
      <c r="J15" s="11"/>
      <c r="K15" s="27"/>
    </row>
    <row r="16" spans="1:11" s="12" customFormat="1" ht="33" hidden="1">
      <c r="A16" s="6" t="s">
        <v>18</v>
      </c>
      <c r="B16" s="15" t="s">
        <v>62</v>
      </c>
      <c r="C16" s="6" t="s">
        <v>19</v>
      </c>
      <c r="D16" s="42">
        <f>'[2]2013'!$F$58+'[2]2013'!$F$68</f>
        <v>4192.9455</v>
      </c>
      <c r="E16" s="13"/>
      <c r="F16" s="13"/>
      <c r="G16" s="13"/>
      <c r="H16" s="13"/>
      <c r="I16" s="13"/>
      <c r="J16" s="13"/>
      <c r="K16" s="27"/>
    </row>
    <row r="17" spans="1:11" s="12" customFormat="1" ht="33" hidden="1">
      <c r="A17" s="6" t="s">
        <v>20</v>
      </c>
      <c r="B17" s="15" t="s">
        <v>63</v>
      </c>
      <c r="C17" s="6" t="s">
        <v>21</v>
      </c>
      <c r="D17" s="42">
        <f>'[2]2013'!$F$63</f>
        <v>1102.3370000000002</v>
      </c>
      <c r="E17" s="13"/>
      <c r="F17" s="13"/>
      <c r="G17" s="13"/>
      <c r="H17" s="13"/>
      <c r="I17" s="13"/>
      <c r="J17" s="13"/>
      <c r="K17" s="27"/>
    </row>
    <row r="18" spans="1:11" s="14" customFormat="1" ht="18">
      <c r="A18" s="5" t="s">
        <v>22</v>
      </c>
      <c r="B18" s="36" t="s">
        <v>64</v>
      </c>
      <c r="C18" s="5" t="s">
        <v>19</v>
      </c>
      <c r="D18" s="26">
        <f>'[5]Факт 2 полугодие'!$EM$10/1000</f>
        <v>1165.8557962599461</v>
      </c>
      <c r="E18" s="26">
        <f>'[1]Расчет по гр."Прочие" СПб'!$AI7+'[3]СПб регион (2014) ПП 542'!$F$53</f>
        <v>5211.587736030929</v>
      </c>
      <c r="F18" s="26">
        <f>'[1]Расчет по гр."Прочие" СПб'!$AT$7+'[3]СПб регион (2014) ПП 542'!$F$53</f>
        <v>4876.133723488742</v>
      </c>
      <c r="G18" s="26">
        <f>'[1]Расчет по гр."Прочие" СПб'!$BE$7+'[3]СПб регион (2014) ПП 542'!$F$53</f>
        <v>4572.329420458014</v>
      </c>
      <c r="H18" s="26">
        <f>'[1]Расчет по гр."Прочие" СПб'!$BP$7+'[3]СПб регион (2014) ПП 542'!$F$53</f>
        <v>4313.94356640674</v>
      </c>
      <c r="I18" s="26">
        <f>'[1]Расчет по гр."Прочие" СПб'!$CA$7+'[3]СПб регион (2014) ПП 542'!$F$53</f>
        <v>4071.308903308731</v>
      </c>
      <c r="J18" s="26">
        <f>'[1]Расчет по гр."Прочие" СПб'!$CL$7+'[3]СПб регион (2014) ПП 542'!$F$53</f>
        <v>3883.8928898805752</v>
      </c>
      <c r="K18" s="28" t="s">
        <v>76</v>
      </c>
    </row>
    <row r="19" spans="1:11" s="12" customFormat="1" ht="21" customHeight="1">
      <c r="A19" s="4" t="s">
        <v>73</v>
      </c>
      <c r="B19" s="15" t="s">
        <v>72</v>
      </c>
      <c r="C19" s="4" t="s">
        <v>23</v>
      </c>
      <c r="D19" s="43">
        <f>'[5]Факт 2 полугодие'!$EN$10/1000</f>
        <v>19082573.456</v>
      </c>
      <c r="E19" s="20">
        <f>'[4]утв СПб 2014'!I223*1000</f>
        <v>18676000</v>
      </c>
      <c r="F19" s="20">
        <f>'[1]модель СПб'!I216*1000</f>
        <v>18612012.67748848</v>
      </c>
      <c r="G19" s="20">
        <f>'[1]модель СПб'!J216*1000</f>
        <v>19449987.487476435</v>
      </c>
      <c r="H19" s="20">
        <f>'[1]модель СПб'!K216*1000</f>
        <v>20335522.278917443</v>
      </c>
      <c r="I19" s="20">
        <f>'[1]модель СПб'!L216*1000</f>
        <v>21118667.307971284</v>
      </c>
      <c r="J19" s="20">
        <f>'[1]модель СПб'!M216*1000</f>
        <v>21964079.430180404</v>
      </c>
      <c r="K19" s="27"/>
    </row>
    <row r="20" spans="1:11" s="12" customFormat="1" ht="33" customHeight="1">
      <c r="A20" s="4" t="s">
        <v>24</v>
      </c>
      <c r="B20" s="15" t="s">
        <v>65</v>
      </c>
      <c r="C20" s="4" t="s">
        <v>23</v>
      </c>
      <c r="D20" s="43">
        <f>'[5]Факт 2 полугодие'!$EN$794/1000</f>
        <v>5124778.562</v>
      </c>
      <c r="E20" s="20">
        <f>'[3]СПб регион (2014) ПП 542'!$G$53*1000</f>
        <v>5425470</v>
      </c>
      <c r="F20" s="20">
        <f>'[1]Расчет по гр."Прочие" СПб'!$AT$27*1000</f>
        <v>5124778.562</v>
      </c>
      <c r="G20" s="20">
        <f>'[1]Расчет по гр."Прочие" СПб'!$BE$27*1000</f>
        <v>5219051.678154017</v>
      </c>
      <c r="H20" s="20">
        <f>'[1]Расчет по гр."Прочие" СПб'!$BP$27*1000</f>
        <v>5287028.080965423</v>
      </c>
      <c r="I20" s="20">
        <f>'[1]Расчет по гр."Прочие" СПб'!$CA$27*1000</f>
        <v>5335711.2670721635</v>
      </c>
      <c r="J20" s="20">
        <f>'[1]Расчет по гр."Прочие" СПб'!$CL$27*1000</f>
        <v>5438175.931942909</v>
      </c>
      <c r="K20" s="27"/>
    </row>
    <row r="21" spans="1:11" s="12" customFormat="1" ht="54">
      <c r="A21" s="4" t="s">
        <v>25</v>
      </c>
      <c r="B21" s="15" t="s">
        <v>66</v>
      </c>
      <c r="C21" s="4" t="s">
        <v>16</v>
      </c>
      <c r="D21" s="53">
        <f>'[4]утв СПб 2014'!H206</f>
        <v>0.10063612185382725</v>
      </c>
      <c r="E21" s="21">
        <f>'[4]утв СПб 2014'!I206</f>
        <v>0.10421535364449729</v>
      </c>
      <c r="F21" s="21">
        <f>'[1]модель СПб'!I199</f>
        <v>0.10301162467160559</v>
      </c>
      <c r="G21" s="21">
        <f>'[1]модель СПб'!J199</f>
        <v>0.09895951984299746</v>
      </c>
      <c r="H21" s="21">
        <f>'[1]модель СПб'!K199</f>
        <v>0.09575590070136066</v>
      </c>
      <c r="I21" s="21">
        <f>'[1]модель СПб'!L199</f>
        <v>0.09241746005792446</v>
      </c>
      <c r="J21" s="21">
        <f>'[1]модель СПб'!M199</f>
        <v>0.09241746005792446</v>
      </c>
      <c r="K21" s="27"/>
    </row>
    <row r="22" spans="1:11" s="12" customFormat="1" ht="36" customHeight="1">
      <c r="A22" s="4" t="s">
        <v>26</v>
      </c>
      <c r="B22" s="15" t="s">
        <v>67</v>
      </c>
      <c r="C22" s="4"/>
      <c r="D22" s="22"/>
      <c r="E22" s="24"/>
      <c r="F22" s="24"/>
      <c r="G22" s="24"/>
      <c r="H22" s="24"/>
      <c r="I22" s="24"/>
      <c r="J22" s="24"/>
      <c r="K22" s="27"/>
    </row>
    <row r="23" spans="1:11" s="12" customFormat="1" ht="48" hidden="1">
      <c r="A23" s="6" t="s">
        <v>27</v>
      </c>
      <c r="B23" s="15" t="s">
        <v>68</v>
      </c>
      <c r="C23" s="6" t="s">
        <v>21</v>
      </c>
      <c r="D23" s="22"/>
      <c r="E23" s="23"/>
      <c r="F23" s="23"/>
      <c r="G23" s="23"/>
      <c r="H23" s="23"/>
      <c r="I23" s="23"/>
      <c r="J23" s="23"/>
      <c r="K23" s="27"/>
    </row>
    <row r="24" spans="1:11" s="12" customFormat="1" ht="33" customHeight="1">
      <c r="A24" s="19" t="s">
        <v>28</v>
      </c>
      <c r="B24" s="35" t="s">
        <v>29</v>
      </c>
      <c r="C24" s="4"/>
      <c r="D24" s="46">
        <f>D25+D30+D31+D32</f>
        <v>22317872.46131484</v>
      </c>
      <c r="E24" s="46">
        <f aca="true" t="shared" si="4" ref="E24:J24">E25+E30+E31+E32</f>
        <v>26425435.1610896</v>
      </c>
      <c r="F24" s="46">
        <f t="shared" si="4"/>
        <v>29240017.415934216</v>
      </c>
      <c r="G24" s="46">
        <f t="shared" si="4"/>
        <v>34152078.77188688</v>
      </c>
      <c r="H24" s="46">
        <f t="shared" si="4"/>
        <v>40016208.12602376</v>
      </c>
      <c r="I24" s="46">
        <f t="shared" si="4"/>
        <v>46602578.80650675</v>
      </c>
      <c r="J24" s="46">
        <f t="shared" si="4"/>
        <v>54279987.364729434</v>
      </c>
      <c r="K24" s="27"/>
    </row>
    <row r="25" spans="1:11" s="16" customFormat="1" ht="39" customHeight="1">
      <c r="A25" s="7" t="s">
        <v>30</v>
      </c>
      <c r="B25" s="15" t="s">
        <v>78</v>
      </c>
      <c r="C25" s="7" t="s">
        <v>6</v>
      </c>
      <c r="D25" s="22">
        <f>'[7]БП с учетом ТБР'!$AV$76+'[7]БП с учетом ТБР'!$AV$82+'[7]БП с учетом ТБР'!$AV$83+'[7]БП с учетом ТБР'!$AV$78</f>
        <v>3345833.286297501</v>
      </c>
      <c r="E25" s="22">
        <f>'[4]утв СПб 2014'!I83+'[4]утв СПб 2014'!I89</f>
        <v>3373854.4959750352</v>
      </c>
      <c r="F25" s="22">
        <f>'[1]модель СПб'!I76+'[1]модель СПб'!I82</f>
        <v>3866735.630459124</v>
      </c>
      <c r="G25" s="22">
        <f>'[1]модель СПб'!J76+'[1]модель СПб'!J82</f>
        <v>4026103.611448827</v>
      </c>
      <c r="H25" s="22">
        <f>'[1]модель СПб'!K76+'[1]модель СПб'!K82</f>
        <v>4096913.3642637017</v>
      </c>
      <c r="I25" s="22">
        <f>'[1]модель СПб'!L76+'[1]модель СПб'!L82</f>
        <v>3850568.5831792336</v>
      </c>
      <c r="J25" s="22">
        <f>'[1]модель СПб'!M76+'[1]модель СПб'!M82</f>
        <v>3955704.246999765</v>
      </c>
      <c r="K25" s="31" t="s">
        <v>80</v>
      </c>
    </row>
    <row r="26" spans="1:11" s="12" customFormat="1" ht="15">
      <c r="A26" s="4"/>
      <c r="B26" s="15" t="s">
        <v>52</v>
      </c>
      <c r="C26" s="4"/>
      <c r="D26" s="22"/>
      <c r="E26" s="11"/>
      <c r="F26" s="11"/>
      <c r="G26" s="11"/>
      <c r="H26" s="11"/>
      <c r="I26" s="11"/>
      <c r="J26" s="11"/>
      <c r="K26" s="27"/>
    </row>
    <row r="27" spans="1:11" s="12" customFormat="1" ht="15">
      <c r="A27" s="4"/>
      <c r="B27" s="15" t="s">
        <v>31</v>
      </c>
      <c r="C27" s="4"/>
      <c r="D27" s="22">
        <f>'[7]БП с учетом ТБР'!$AV$28</f>
        <v>1478180.5140683597</v>
      </c>
      <c r="E27" s="18">
        <f>'[4]утв СПб 2014'!I28</f>
        <v>1474649.4903409823</v>
      </c>
      <c r="F27" s="18">
        <f>'[1]модель СПб'!I21</f>
        <v>1518703.15016345</v>
      </c>
      <c r="G27" s="18">
        <f>'[1]модель СПб'!J21</f>
        <v>1572751.6458492505</v>
      </c>
      <c r="H27" s="18">
        <f>'[1]модель СПб'!K21</f>
        <v>1625886.446549659</v>
      </c>
      <c r="I27" s="18">
        <f>'[1]модель СПб'!L21</f>
        <v>1683012.4136895414</v>
      </c>
      <c r="J27" s="18">
        <f>'[1]модель СПб'!M21</f>
        <v>1728965.2706531617</v>
      </c>
      <c r="K27" s="27"/>
    </row>
    <row r="28" spans="1:11" s="12" customFormat="1" ht="15">
      <c r="A28" s="4"/>
      <c r="B28" s="15" t="s">
        <v>32</v>
      </c>
      <c r="C28" s="4"/>
      <c r="D28" s="22">
        <f>'[7]БП с учетом ТБР'!$AV$30+'[7]БП с учетом ТБР'!$AV$78</f>
        <v>763954.048860404</v>
      </c>
      <c r="E28" s="18">
        <f>'[4]утв СПб 2014'!I30</f>
        <v>410808.37360832136</v>
      </c>
      <c r="F28" s="18">
        <f>'[1]модель СПб'!I23+'[1]модель СПб'!I82</f>
        <v>815171.5065143934</v>
      </c>
      <c r="G28" s="18">
        <f>'[1]модель СПб'!J23+'[1]модель СПб'!J82</f>
        <v>865938.6392275784</v>
      </c>
      <c r="H28" s="18">
        <f>'[1]модель СПб'!K23+'[1]модель СПб'!K82</f>
        <v>829983.4514858548</v>
      </c>
      <c r="I28" s="18">
        <f>'[1]модель СПб'!L23+'[1]модель СПб'!L82</f>
        <v>468854.1900696313</v>
      </c>
      <c r="J28" s="18">
        <f>'[1]модель СПб'!M23+'[1]модель СПб'!M82</f>
        <v>481655.75312277116</v>
      </c>
      <c r="K28" s="27"/>
    </row>
    <row r="29" spans="1:11" s="12" customFormat="1" ht="15">
      <c r="A29" s="4"/>
      <c r="B29" s="15" t="s">
        <v>33</v>
      </c>
      <c r="C29" s="4"/>
      <c r="D29" s="22">
        <f>'[7]БП с учетом ТБР'!$AV$5</f>
        <v>388109.25009148364</v>
      </c>
      <c r="E29" s="18">
        <f>'[4]утв СПб 2014'!I25</f>
        <v>334601.452945416</v>
      </c>
      <c r="F29" s="18">
        <f>'[1]модель СПб'!I18</f>
        <v>344597.3324277684</v>
      </c>
      <c r="G29" s="18">
        <f>'[1]модель СПб'!J18</f>
        <v>356861.06377846457</v>
      </c>
      <c r="H29" s="18">
        <f>'[1]модель СПб'!K18</f>
        <v>368917.47557853966</v>
      </c>
      <c r="I29" s="18">
        <f>'[1]модель СПб'!L18</f>
        <v>381879.492472125</v>
      </c>
      <c r="J29" s="18">
        <f>'[1]модель СПб'!M18</f>
        <v>392306.3042723073</v>
      </c>
      <c r="K29" s="27"/>
    </row>
    <row r="30" spans="1:11" s="12" customFormat="1" ht="61.5" customHeight="1">
      <c r="A30" s="4" t="s">
        <v>34</v>
      </c>
      <c r="B30" s="15" t="s">
        <v>77</v>
      </c>
      <c r="C30" s="4" t="s">
        <v>6</v>
      </c>
      <c r="D30" s="43">
        <f>'[7]БП с учетом ТБР'!$AV$100-'[7]БП с учетом ТБР'!$AV$82-'[7]БП с учетом ТБР'!$AV$83</f>
        <v>13789684.172347834</v>
      </c>
      <c r="E30" s="20">
        <f>'[4]утв СПб 2014'!I84+'[4]утв СПб 2014'!I197+'[4]утв СПб 2014'!I204-'[4]утв СПб 2014'!I210</f>
        <v>15122595.643742299</v>
      </c>
      <c r="F30" s="20">
        <f>'[1]модель СПб'!I77+'[1]модель СПб'!I190+'[1]модель СПб'!I197-'[1]модель СПб'!I203</f>
        <v>16220873.822522346</v>
      </c>
      <c r="G30" s="20">
        <f>'[1]модель СПб'!J77+'[1]модель СПб'!J190+'[1]модель СПб'!J197-'[1]модель СПб'!J203</f>
        <v>17652505.150193803</v>
      </c>
      <c r="H30" s="20">
        <f>'[1]модель СПб'!K77+'[1]модель СПб'!K190+'[1]модель СПб'!K197-'[1]модель СПб'!K203</f>
        <v>19689060.039300073</v>
      </c>
      <c r="I30" s="20">
        <f>'[1]модель СПб'!L77+'[1]модель СПб'!L190+'[1]модель СПб'!L197-'[1]модель СПб'!L203</f>
        <v>21861723.3447266</v>
      </c>
      <c r="J30" s="20">
        <f>'[1]модель СПб'!M77+'[1]модель СПб'!M190+'[1]модель СПб'!M197-'[1]модель СПб'!M203</f>
        <v>24418288.778248213</v>
      </c>
      <c r="K30" s="29" t="s">
        <v>79</v>
      </c>
    </row>
    <row r="31" spans="1:11" s="12" customFormat="1" ht="31.5" customHeight="1">
      <c r="A31" s="4" t="s">
        <v>35</v>
      </c>
      <c r="B31" s="15" t="s">
        <v>53</v>
      </c>
      <c r="C31" s="4" t="s">
        <v>6</v>
      </c>
      <c r="D31" s="43">
        <f>'[4]утв СПб 2014'!$H$88</f>
        <v>1402966.0000000002</v>
      </c>
      <c r="E31" s="43">
        <f>'[4]утв СПб 2014'!$I$88-'[4]утв СПб 2014'!$I$89+'[4]утв СПб 2014'!$I$94+'[4]утв СПб 2014'!$I$95</f>
        <v>2272471.391355321</v>
      </c>
      <c r="F31" s="20">
        <f>'[1]модель СПб'!I81-'[1]модель СПб'!I82+'[1]модель СПб'!I87+'[1]модель СПб'!I88+'[1]модель СПб'!I89</f>
        <v>1706237.5589849702</v>
      </c>
      <c r="G31" s="20">
        <f>'[1]модель СПб'!J81-'[1]модель СПб'!J82+'[1]модель СПб'!J87+'[1]модель СПб'!J88+'[1]модель СПб'!J89</f>
        <v>550000</v>
      </c>
      <c r="H31" s="20">
        <f>'[1]модель СПб'!K81-'[1]модель СПб'!K82+'[1]модель СПб'!K87+'[1]модель СПб'!K88+'[1]модель СПб'!K89</f>
        <v>700000</v>
      </c>
      <c r="I31" s="20">
        <f>'[1]модель СПб'!L81-'[1]модель СПб'!L82+'[1]модель СПб'!L87+'[1]модель СПб'!L88+'[1]модель СПб'!L89</f>
        <v>1028337.3662137035</v>
      </c>
      <c r="J31" s="20">
        <f>'[1]модель СПб'!M81-'[1]модель СПб'!M82+'[1]модель СПб'!M87+'[1]модель СПб'!M88+'[1]модель СПб'!M89</f>
        <v>1028337.3662137035</v>
      </c>
      <c r="K31" s="29" t="s">
        <v>87</v>
      </c>
    </row>
    <row r="32" spans="1:11" s="12" customFormat="1" ht="30" customHeight="1">
      <c r="A32" s="4" t="s">
        <v>36</v>
      </c>
      <c r="B32" s="15" t="s">
        <v>60</v>
      </c>
      <c r="C32" s="4" t="s">
        <v>6</v>
      </c>
      <c r="D32" s="43">
        <f>+'[8]Прил.7 СПб'!$F$10+'[8]Прил.6 СПб'!$E$13+'[4]утв СПб 2014'!H86+'[4]утв СПб 2014'!H97</f>
        <v>3779389.0026695007</v>
      </c>
      <c r="E32" s="43">
        <f>+'[4]утв СПб 2014'!I85+'[4]утв СПб 2014'!I86+'[4]утв СПб 2014'!$I$96+'[4]утв СПб 2014'!$I$97</f>
        <v>5656513.630016946</v>
      </c>
      <c r="F32" s="20">
        <f>'[1]модель СПб'!I78+'[1]модель СПб'!I79+'[1]модель СПб'!I90</f>
        <v>7446170.403967776</v>
      </c>
      <c r="G32" s="20">
        <f>'[1]модель СПб'!J78+'[1]модель СПб'!J79+'[1]модель СПб'!J90</f>
        <v>11923470.010244247</v>
      </c>
      <c r="H32" s="20">
        <f>'[1]модель СПб'!K78+'[1]модель СПб'!K79+'[1]модель СПб'!K90</f>
        <v>15530234.722459989</v>
      </c>
      <c r="I32" s="20">
        <f>'[1]модель СПб'!L78+'[1]модель СПб'!L79+'[1]модель СПб'!L90</f>
        <v>19861949.512387216</v>
      </c>
      <c r="J32" s="20">
        <f>'[1]модель СПб'!M78+'[1]модель СПб'!M79+'[1]модель СПб'!M90</f>
        <v>24877656.97326776</v>
      </c>
      <c r="K32" s="29" t="s">
        <v>88</v>
      </c>
    </row>
    <row r="33" spans="1:11" s="12" customFormat="1" ht="30">
      <c r="A33" s="4" t="s">
        <v>37</v>
      </c>
      <c r="B33" s="15" t="s">
        <v>38</v>
      </c>
      <c r="C33" s="4"/>
      <c r="D33" s="59" t="s">
        <v>93</v>
      </c>
      <c r="E33" s="60"/>
      <c r="F33" s="61" t="s">
        <v>94</v>
      </c>
      <c r="G33" s="62"/>
      <c r="H33" s="62"/>
      <c r="I33" s="62"/>
      <c r="J33" s="63"/>
      <c r="K33" s="27"/>
    </row>
    <row r="34" spans="1:11" s="12" customFormat="1" ht="15">
      <c r="A34" s="4"/>
      <c r="B34" s="37" t="s">
        <v>39</v>
      </c>
      <c r="C34" s="4"/>
      <c r="D34" s="43"/>
      <c r="E34" s="20"/>
      <c r="F34" s="20"/>
      <c r="G34" s="20"/>
      <c r="H34" s="20"/>
      <c r="I34" s="20"/>
      <c r="J34" s="20"/>
      <c r="K34" s="27"/>
    </row>
    <row r="35" spans="1:11" s="12" customFormat="1" ht="18">
      <c r="A35" s="4"/>
      <c r="B35" s="15" t="s">
        <v>69</v>
      </c>
      <c r="C35" s="4" t="s">
        <v>40</v>
      </c>
      <c r="D35" s="43">
        <f>'[6]ТСО 1'!$AE$82</f>
        <v>235554.06900000002</v>
      </c>
      <c r="E35" s="20">
        <f>'[4]утв СПб 2014'!$I$18</f>
        <v>249943.034</v>
      </c>
      <c r="F35" s="20">
        <f>'[1]модель СПб'!I11</f>
        <v>251890.83532</v>
      </c>
      <c r="G35" s="20">
        <f>'[1]модель СПб'!J11</f>
        <v>258504.34432</v>
      </c>
      <c r="H35" s="20">
        <f>'[1]модель СПб'!K11</f>
        <v>264679.25832</v>
      </c>
      <c r="I35" s="20">
        <f>'[1]модель СПб'!L11</f>
        <v>271471.0133199999</v>
      </c>
      <c r="J35" s="20">
        <f>'[1]модель СПб'!M11</f>
        <v>275645.91732</v>
      </c>
      <c r="K35" s="27"/>
    </row>
    <row r="36" spans="1:11" s="12" customFormat="1" ht="32.25" customHeight="1">
      <c r="A36" s="4"/>
      <c r="B36" s="15" t="s">
        <v>70</v>
      </c>
      <c r="C36" s="4" t="s">
        <v>41</v>
      </c>
      <c r="D36" s="44">
        <f>D25/D35</f>
        <v>14.204098874205823</v>
      </c>
      <c r="E36" s="44">
        <f aca="true" t="shared" si="5" ref="E36:J36">E25/E35</f>
        <v>13.498493804692453</v>
      </c>
      <c r="F36" s="44">
        <f t="shared" si="5"/>
        <v>15.350838888389312</v>
      </c>
      <c r="G36" s="44">
        <f t="shared" si="5"/>
        <v>15.574607158110089</v>
      </c>
      <c r="H36" s="44">
        <f t="shared" si="5"/>
        <v>15.478785116249986</v>
      </c>
      <c r="I36" s="44">
        <f t="shared" si="5"/>
        <v>14.184087413562372</v>
      </c>
      <c r="J36" s="44">
        <f t="shared" si="5"/>
        <v>14.350672360612363</v>
      </c>
      <c r="K36" s="27"/>
    </row>
    <row r="37" spans="1:11" s="12" customFormat="1" ht="31.5" customHeight="1">
      <c r="A37" s="19" t="s">
        <v>42</v>
      </c>
      <c r="B37" s="35" t="s">
        <v>43</v>
      </c>
      <c r="C37" s="4"/>
      <c r="D37" s="43"/>
      <c r="E37" s="20"/>
      <c r="F37" s="20"/>
      <c r="G37" s="20"/>
      <c r="H37" s="20"/>
      <c r="I37" s="20"/>
      <c r="J37" s="20"/>
      <c r="K37" s="27"/>
    </row>
    <row r="38" spans="1:11" s="12" customFormat="1" ht="15">
      <c r="A38" s="4" t="s">
        <v>44</v>
      </c>
      <c r="B38" s="15" t="s">
        <v>81</v>
      </c>
      <c r="C38" s="4" t="s">
        <v>45</v>
      </c>
      <c r="D38" s="43">
        <v>3780</v>
      </c>
      <c r="E38" s="20">
        <f aca="true" t="shared" si="6" ref="E38:J38">D38*(((E35-D35)/D35)+1)</f>
        <v>4010.9036219620557</v>
      </c>
      <c r="F38" s="20">
        <f t="shared" si="6"/>
        <v>4042.160517760362</v>
      </c>
      <c r="G38" s="20">
        <f t="shared" si="6"/>
        <v>4148.289289494719</v>
      </c>
      <c r="H38" s="20">
        <f t="shared" si="6"/>
        <v>4247.379808368329</v>
      </c>
      <c r="I38" s="20">
        <f t="shared" si="6"/>
        <v>4356.368941984185</v>
      </c>
      <c r="J38" s="20">
        <f t="shared" si="6"/>
        <v>4423.364758218632</v>
      </c>
      <c r="K38" s="27"/>
    </row>
    <row r="39" spans="1:11" s="12" customFormat="1" ht="45">
      <c r="A39" s="4" t="s">
        <v>46</v>
      </c>
      <c r="B39" s="15" t="s">
        <v>47</v>
      </c>
      <c r="C39" s="4" t="s">
        <v>54</v>
      </c>
      <c r="D39" s="43">
        <f>268054.2/D38</f>
        <v>70.91380952380953</v>
      </c>
      <c r="E39" s="43">
        <f>D39*(1+0.072)</f>
        <v>76.01960380952383</v>
      </c>
      <c r="F39" s="20">
        <f>E39*('[1]модель СПб'!I9+1)</f>
        <v>79.59252518857144</v>
      </c>
      <c r="G39" s="20">
        <f>F39*('[1]модель СПб'!J9+1)</f>
        <v>83.3333738724343</v>
      </c>
      <c r="H39" s="20">
        <f>G39*('[1]модель СПб'!K9+1)</f>
        <v>87.2500424444387</v>
      </c>
      <c r="I39" s="20">
        <f>H39*('[1]модель СПб'!L9+1)</f>
        <v>91.35079443932732</v>
      </c>
      <c r="J39" s="20">
        <f>I39*('[1]модель СПб'!M9+1)</f>
        <v>95.64428177797569</v>
      </c>
      <c r="K39" s="40"/>
    </row>
    <row r="40" spans="1:11" s="12" customFormat="1" ht="30">
      <c r="A40" s="4" t="s">
        <v>48</v>
      </c>
      <c r="B40" s="15" t="s">
        <v>49</v>
      </c>
      <c r="C40" s="4"/>
      <c r="D40" s="43"/>
      <c r="E40" s="25"/>
      <c r="F40" s="25"/>
      <c r="G40" s="25"/>
      <c r="H40" s="25"/>
      <c r="I40" s="25"/>
      <c r="J40" s="43"/>
      <c r="K40" s="27"/>
    </row>
    <row r="41" spans="1:11" s="12" customFormat="1" ht="15">
      <c r="A41" s="4"/>
      <c r="B41" s="38" t="s">
        <v>39</v>
      </c>
      <c r="C41" s="4"/>
      <c r="D41" s="43"/>
      <c r="E41" s="20"/>
      <c r="F41" s="20"/>
      <c r="G41" s="20"/>
      <c r="H41" s="20"/>
      <c r="I41" s="20"/>
      <c r="J41" s="20"/>
      <c r="K41" s="27"/>
    </row>
    <row r="42" spans="1:11" s="12" customFormat="1" ht="30">
      <c r="A42" s="4"/>
      <c r="B42" s="15" t="s">
        <v>82</v>
      </c>
      <c r="C42" s="4" t="s">
        <v>6</v>
      </c>
      <c r="D42" s="43" t="s">
        <v>85</v>
      </c>
      <c r="E42" s="20" t="s">
        <v>85</v>
      </c>
      <c r="F42" s="20" t="s">
        <v>85</v>
      </c>
      <c r="G42" s="20" t="s">
        <v>85</v>
      </c>
      <c r="H42" s="20" t="s">
        <v>85</v>
      </c>
      <c r="I42" s="20" t="s">
        <v>85</v>
      </c>
      <c r="J42" s="20" t="s">
        <v>85</v>
      </c>
      <c r="K42" s="27"/>
    </row>
    <row r="43" spans="1:11" s="12" customFormat="1" ht="33.75" customHeight="1">
      <c r="A43" s="4"/>
      <c r="B43" s="15" t="s">
        <v>86</v>
      </c>
      <c r="C43" s="4" t="s">
        <v>6</v>
      </c>
      <c r="D43" s="43" t="s">
        <v>85</v>
      </c>
      <c r="E43" s="20" t="s">
        <v>85</v>
      </c>
      <c r="F43" s="20" t="s">
        <v>85</v>
      </c>
      <c r="G43" s="20" t="s">
        <v>85</v>
      </c>
      <c r="H43" s="20" t="s">
        <v>85</v>
      </c>
      <c r="I43" s="20" t="s">
        <v>85</v>
      </c>
      <c r="J43" s="20" t="s">
        <v>85</v>
      </c>
      <c r="K43" s="27"/>
    </row>
    <row r="44" spans="1:4" s="3" customFormat="1" ht="19.5" customHeight="1">
      <c r="A44" s="2" t="s">
        <v>55</v>
      </c>
      <c r="B44" s="39"/>
      <c r="D44" s="39"/>
    </row>
    <row r="45" spans="1:4" s="3" customFormat="1" ht="15.75">
      <c r="A45" s="2" t="s">
        <v>56</v>
      </c>
      <c r="B45" s="39"/>
      <c r="D45" s="39"/>
    </row>
    <row r="46" spans="1:4" s="3" customFormat="1" ht="15.75">
      <c r="A46" s="2" t="s">
        <v>57</v>
      </c>
      <c r="B46" s="39"/>
      <c r="D46" s="39"/>
    </row>
    <row r="47" spans="1:4" s="3" customFormat="1" ht="15.75">
      <c r="A47" s="2" t="s">
        <v>58</v>
      </c>
      <c r="B47" s="39"/>
      <c r="D47" s="39"/>
    </row>
    <row r="48" ht="15.75"/>
    <row r="49" ht="15.75">
      <c r="B49" s="32" t="s">
        <v>83</v>
      </c>
    </row>
    <row r="50" ht="15.75">
      <c r="B50" s="32" t="s">
        <v>84</v>
      </c>
    </row>
  </sheetData>
  <sheetProtection/>
  <mergeCells count="4">
    <mergeCell ref="A1:J1"/>
    <mergeCell ref="F3:J3"/>
    <mergeCell ref="D33:E33"/>
    <mergeCell ref="F33:J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4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Shashkina.AS</cp:lastModifiedBy>
  <cp:lastPrinted>2014-09-25T13:14:28Z</cp:lastPrinted>
  <dcterms:created xsi:type="dcterms:W3CDTF">2014-08-15T10:06:32Z</dcterms:created>
  <dcterms:modified xsi:type="dcterms:W3CDTF">2014-10-01T06:34:26Z</dcterms:modified>
  <cp:category/>
  <cp:version/>
  <cp:contentType/>
  <cp:contentStatus/>
</cp:coreProperties>
</file>