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320" windowHeight="12120" activeTab="1"/>
  </bookViews>
  <sheets>
    <sheet name="Лист1" sheetId="1" r:id="rId1"/>
    <sheet name="Свод" sheetId="2" r:id="rId2"/>
  </sheets>
  <externalReferences>
    <externalReference r:id="rId5"/>
  </externalReferences>
  <definedNames>
    <definedName name="B_FIO">'[1]Титульный'!$F$34</definedName>
    <definedName name="B_POST">'[1]Титульный'!$F$35</definedName>
    <definedName name="COMPANY">'[1]Титульный'!$F$14</definedName>
    <definedName name="INV_BEGIN">'[1]Титульный'!$F$24</definedName>
    <definedName name="INV_PERIOD">'[1]Титульный'!$F$25</definedName>
    <definedName name="ISTFIN_LIST">'[1]TSheet'!$Q$2:$Q$19</definedName>
    <definedName name="_xlnm.Print_Titles" localSheetId="1">'Свод'!$10:$10</definedName>
    <definedName name="_xlnm.Print_Area" localSheetId="1">'Свод'!$A$1:$AA$67</definedName>
  </definedNames>
  <calcPr fullCalcOnLoad="1"/>
</workbook>
</file>

<file path=xl/sharedStrings.xml><?xml version="1.0" encoding="utf-8"?>
<sst xmlns="http://schemas.openxmlformats.org/spreadsheetml/2006/main" count="2485" uniqueCount="1014">
  <si>
    <t>УТВЕРЖДАЮ</t>
  </si>
  <si>
    <t>____________________В.В. Самоталин</t>
  </si>
  <si>
    <t>Номер п/п</t>
  </si>
  <si>
    <t>Номер инв. проекта</t>
  </si>
  <si>
    <t>Наименование проекта</t>
  </si>
  <si>
    <t>год начала строительства</t>
  </si>
  <si>
    <t>год окончания строительства</t>
  </si>
  <si>
    <t>Физические параметры объекта</t>
  </si>
  <si>
    <t>МВА</t>
  </si>
  <si>
    <t>км</t>
  </si>
  <si>
    <t>Количество ТП</t>
  </si>
  <si>
    <t>Стоимость строительства/ стоимость ПИР в тек.ценах</t>
  </si>
  <si>
    <t>1 кв</t>
  </si>
  <si>
    <t>2 кв</t>
  </si>
  <si>
    <t>3 кв</t>
  </si>
  <si>
    <t>4 кв</t>
  </si>
  <si>
    <t>Согласовано:</t>
  </si>
  <si>
    <t>3</t>
  </si>
  <si>
    <t>Генеральный директор ОАО "ПЭС"</t>
  </si>
  <si>
    <t>Директор по строительству</t>
  </si>
  <si>
    <t>Главный инженер</t>
  </si>
  <si>
    <t>Начальник ФЭО</t>
  </si>
  <si>
    <t>А.В. Петухов</t>
  </si>
  <si>
    <t>С.И. Милютин</t>
  </si>
  <si>
    <t>Всего расходов по ОАО "ПЭС"</t>
  </si>
  <si>
    <t>ВЛЗ6кВ ПС Тяговая2 до РП-064 (ОКС01)</t>
  </si>
  <si>
    <t>ВЛЗ6кВ до КТПН-335А</t>
  </si>
  <si>
    <t>ВЛЗ6кВ до МТП-419А</t>
  </si>
  <si>
    <t>ВЛИ-0,4кВ от ТП-439А (СНТ Железнодорожник уч.1)</t>
  </si>
  <si>
    <t>Приложение № 1.1
к Приказу Минэнерго России
от 24.03.2010 № 114</t>
  </si>
  <si>
    <t>"___" ____________ 20___ года</t>
  </si>
  <si>
    <t>М.П.</t>
  </si>
  <si>
    <t>Перечень инвестиционных проектов на период реализации инвестиционной программы и план их финансирования</t>
  </si>
  <si>
    <t>№ п/п</t>
  </si>
  <si>
    <t>Наименование объекта</t>
  </si>
  <si>
    <t>Примечание</t>
  </si>
  <si>
    <t>Стадия реализации проекта</t>
  </si>
  <si>
    <t>Проектная мощность / протяженность сетей</t>
  </si>
  <si>
    <t>Год начала строительства</t>
  </si>
  <si>
    <t>Год окончания строительства</t>
  </si>
  <si>
    <t>Полная стоимость строительства **</t>
  </si>
  <si>
    <t>Остаточная стоимость строительства **</t>
  </si>
  <si>
    <t>План финансирования текущего года</t>
  </si>
  <si>
    <t>Ввод мощностей</t>
  </si>
  <si>
    <t>Источники финансирования</t>
  </si>
  <si>
    <t>Объем финансирования****</t>
  </si>
  <si>
    <t>Итого</t>
  </si>
  <si>
    <t>С/П *</t>
  </si>
  <si>
    <t>МВт</t>
  </si>
  <si>
    <t>Гкал/ч</t>
  </si>
  <si>
    <t>млн. рублей</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</si>
  <si>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</si>
  <si>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</si>
  <si>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</si>
  <si>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</si>
  <si>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</si>
  <si>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</si>
  <si>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</si>
  <si>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</si>
  <si>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</si>
  <si>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</si>
  <si>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</si>
  <si>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</si>
  <si>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</si>
  <si>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</si>
  <si>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</si>
  <si>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</si>
  <si>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</si>
  <si>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</si>
  <si>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</si>
  <si>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</si>
  <si>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</si>
  <si>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</si>
  <si>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</si>
  <si>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</si>
  <si>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</si>
  <si>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</si>
  <si>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</si>
  <si>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</si>
  <si>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</si>
  <si>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</si>
  <si>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</si>
  <si>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</si>
  <si>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</si>
  <si>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</si>
  <si>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</si>
  <si>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</si>
  <si>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</si>
  <si>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</si>
  <si>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</si>
  <si>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</si>
  <si>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</si>
  <si>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</si>
  <si>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</si>
  <si>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</si>
  <si>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</si>
  <si>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ВСЕГО</t>
  </si>
  <si>
    <t>1.</t>
  </si>
  <si>
    <t>Техническое перевооружение и реконструкция</t>
  </si>
  <si>
    <t>1.1.</t>
  </si>
  <si>
    <t>Реконструкция</t>
  </si>
  <si>
    <t>1.1.1.</t>
  </si>
  <si>
    <t>Электрические линии</t>
  </si>
  <si>
    <t>1.1.1.1.</t>
  </si>
  <si>
    <t>Воздушные линии</t>
  </si>
  <si>
    <t>1.1.1.1.1.</t>
  </si>
  <si>
    <t>ВЛЭП 110-220 кВ (ВН)</t>
  </si>
  <si>
    <t>1.1.1.1.1.0.</t>
  </si>
  <si>
    <t>Добавить</t>
  </si>
  <si>
    <t>Кол-во:</t>
  </si>
  <si>
    <t>1.1.1.1.2.</t>
  </si>
  <si>
    <t>ВЛЭП 35 кВ (СН1)</t>
  </si>
  <si>
    <t>1.1.1.1.2.0.</t>
  </si>
  <si>
    <t>1.1.1.1.3.</t>
  </si>
  <si>
    <t>ВЛЭП 1-20 кВ (СН2)</t>
  </si>
  <si>
    <t>1.1.1.1.3.0.</t>
  </si>
  <si>
    <t>1.1.1.1.4.</t>
  </si>
  <si>
    <t>ВЛЭП 0,4 кВ (НН)</t>
  </si>
  <si>
    <t>1.1.1.1.4.0.</t>
  </si>
  <si>
    <t>1.1.1.1.4.1.</t>
  </si>
  <si>
    <t>ВЛИ-0,4кВ от ТП-021</t>
  </si>
  <si>
    <t>С</t>
  </si>
  <si>
    <t>Всего по объекту</t>
  </si>
  <si>
    <t>Амортизация, учтенная в тарифе</t>
  </si>
  <si>
    <t>Добавить источник финансирования</t>
  </si>
  <si>
    <t>1.1.1.2.</t>
  </si>
  <si>
    <t>Кабельные линии</t>
  </si>
  <si>
    <t>1.1.1.2.1.</t>
  </si>
  <si>
    <t>КЛЭП 110 кВ (ВН)</t>
  </si>
  <si>
    <t>1.1.1.2.1.0.</t>
  </si>
  <si>
    <t>1.1.1.2.2.</t>
  </si>
  <si>
    <t>КЛЭП 20-35 кВ (СН1)</t>
  </si>
  <si>
    <t>1.1.1.2.2.0.</t>
  </si>
  <si>
    <t>1.1.1.2.3.</t>
  </si>
  <si>
    <t>КЛЭП 3-10 кВ (СН2)</t>
  </si>
  <si>
    <t>1.1.1.2.3.0.</t>
  </si>
  <si>
    <t>1.1.1.2.4.</t>
  </si>
  <si>
    <t>КЛЭП до 1 кВ (НН)</t>
  </si>
  <si>
    <t>1.1.1.2.4.0.</t>
  </si>
  <si>
    <t>1.1.2.</t>
  </si>
  <si>
    <t>Подстанции</t>
  </si>
  <si>
    <t>1.1.2.1.</t>
  </si>
  <si>
    <t>Уровень входящего напряжения ВН</t>
  </si>
  <si>
    <t>1.1.2.1.0.</t>
  </si>
  <si>
    <t>1.1.2.2.</t>
  </si>
  <si>
    <t>Уровень входящего напряжения СН1</t>
  </si>
  <si>
    <t>1.1.2.2.0.</t>
  </si>
  <si>
    <t>1.1.2.2.1.</t>
  </si>
  <si>
    <t>Оборудование 35кВ и 6кВ ПС-Тяговая-3</t>
  </si>
  <si>
    <t>1.1.2.3.</t>
  </si>
  <si>
    <t>Уровень входящего напряжения СН2</t>
  </si>
  <si>
    <t>1.1.2.3.0.</t>
  </si>
  <si>
    <t>1.1.2.3.1.</t>
  </si>
  <si>
    <t>Оборудование 6кВ ПС-Тяговая-2</t>
  </si>
  <si>
    <t>1.1.2.3.2.</t>
  </si>
  <si>
    <t>Оборудование РТП-400</t>
  </si>
  <si>
    <t>1.1.2.3.3.</t>
  </si>
  <si>
    <t>Оборудование ТП-033</t>
  </si>
  <si>
    <t>1.1.2.3.4.</t>
  </si>
  <si>
    <t>Оборудование ТП-052</t>
  </si>
  <si>
    <t>1.1.2.3.5.</t>
  </si>
  <si>
    <t>Оборудование ТП-072</t>
  </si>
  <si>
    <t>1.1.2.3.6.</t>
  </si>
  <si>
    <t>Оборудование ТП-075</t>
  </si>
  <si>
    <t>1.1.2.3.7.</t>
  </si>
  <si>
    <t>Оборудование ТП-077</t>
  </si>
  <si>
    <t>1.1.2.3.8.</t>
  </si>
  <si>
    <t>Оборудование ТП-098</t>
  </si>
  <si>
    <t>1.1.2.3.9.</t>
  </si>
  <si>
    <t>Оборудование ТП-116</t>
  </si>
  <si>
    <t>1.1.2.3.10.</t>
  </si>
  <si>
    <t>Оборудование ТП-172</t>
  </si>
  <si>
    <t>Замена КТПН</t>
  </si>
  <si>
    <t>1.1.2.3.11.</t>
  </si>
  <si>
    <t>Оборудование ТП-201</t>
  </si>
  <si>
    <t>1.1.2.3.12.</t>
  </si>
  <si>
    <t>Оборудование ТП-206</t>
  </si>
  <si>
    <t>1.1.2.3.13.</t>
  </si>
  <si>
    <t>Оборудование ТП-210</t>
  </si>
  <si>
    <t>1.1.2.3.14.</t>
  </si>
  <si>
    <t>Оборудование ТП-211</t>
  </si>
  <si>
    <t>1.1.2.3.15.</t>
  </si>
  <si>
    <t>Оборудование ТП-476</t>
  </si>
  <si>
    <t>1.1.2.3.16.</t>
  </si>
  <si>
    <t>Оборудование ТП-477</t>
  </si>
  <si>
    <t>1.1.2.3.17.</t>
  </si>
  <si>
    <t>Оборудование ТП-479</t>
  </si>
  <si>
    <t>1.1.2.3.18.</t>
  </si>
  <si>
    <t>Оборудование ТП-480</t>
  </si>
  <si>
    <t>1.1.2.3.19.</t>
  </si>
  <si>
    <t>Оборудование ТП-511</t>
  </si>
  <si>
    <t>1.1.2.3.20.</t>
  </si>
  <si>
    <t>Оборудование ТП-544</t>
  </si>
  <si>
    <t>1.1.2.3.21.</t>
  </si>
  <si>
    <t>Оборудование ТП-549</t>
  </si>
  <si>
    <t>1.1.2.3.22.</t>
  </si>
  <si>
    <t>Оборудование ТП-610</t>
  </si>
  <si>
    <t>1.1.2.3.23.</t>
  </si>
  <si>
    <t>Оборудование ТП-008</t>
  </si>
  <si>
    <t>1.1.2.3.24.</t>
  </si>
  <si>
    <t>Оборудование ТП-73</t>
  </si>
  <si>
    <t>1.1.2.3.25.</t>
  </si>
  <si>
    <t>Оборудование ТП-14</t>
  </si>
  <si>
    <t>1.1.2.3.26.</t>
  </si>
  <si>
    <t>Оборудование ТП-62</t>
  </si>
  <si>
    <t>1.1.2.3.27.</t>
  </si>
  <si>
    <t>Оборудование ТП-47</t>
  </si>
  <si>
    <t>1.1.2.3.28.</t>
  </si>
  <si>
    <t>Оборудование ТП-32</t>
  </si>
  <si>
    <t>1.1.2.3.29.</t>
  </si>
  <si>
    <t>Оборудование ТП-122</t>
  </si>
  <si>
    <t>1.1.2.3.30.</t>
  </si>
  <si>
    <t>Оборудование ТП-147</t>
  </si>
  <si>
    <t>1.1.2.3.31.</t>
  </si>
  <si>
    <t>Оборудование ТП-183</t>
  </si>
  <si>
    <t>1.1.2.3.32.</t>
  </si>
  <si>
    <t>Оборудование ТП-258</t>
  </si>
  <si>
    <t>1.1.2.3.33.</t>
  </si>
  <si>
    <t>Оборудование ТП-277</t>
  </si>
  <si>
    <t>1.1.2.3.34.</t>
  </si>
  <si>
    <t>Оборудование ТП-207</t>
  </si>
  <si>
    <t>1.1.2.3.35.</t>
  </si>
  <si>
    <t>Оборудование ТП-193</t>
  </si>
  <si>
    <t>1.1.2.3.36.</t>
  </si>
  <si>
    <t>Оборудование ТП-256</t>
  </si>
  <si>
    <t>1.1.2.3.37.</t>
  </si>
  <si>
    <t>Оборудование ТП-242</t>
  </si>
  <si>
    <t>1.1.2.3.38.</t>
  </si>
  <si>
    <t>Оборудование ТП-209</t>
  </si>
  <si>
    <t>1.1.2.3.39.</t>
  </si>
  <si>
    <t>Оборудование ТП-282</t>
  </si>
  <si>
    <t>1.1.2.3.40.</t>
  </si>
  <si>
    <t>Оборудование РТП-285</t>
  </si>
  <si>
    <t>1.1.2.3.41.</t>
  </si>
  <si>
    <t>Оборудование РТП-262</t>
  </si>
  <si>
    <t>1.1.2.3.42.</t>
  </si>
  <si>
    <t>Оборудование ТП-442</t>
  </si>
  <si>
    <t>1.1.2.3.43.</t>
  </si>
  <si>
    <t>Оборудование ТП-437</t>
  </si>
  <si>
    <t>1.1.2.3.44.</t>
  </si>
  <si>
    <t>Оборудование ТП-439</t>
  </si>
  <si>
    <t>1.1.2.3.45.</t>
  </si>
  <si>
    <t>Оборудование ТП-484</t>
  </si>
  <si>
    <t>1.1.2.3.46.</t>
  </si>
  <si>
    <t>Оборудование ТП-306А</t>
  </si>
  <si>
    <t>Замена на КТПН</t>
  </si>
  <si>
    <t>1.1.2.3.47.</t>
  </si>
  <si>
    <t>Оборудование ТП-313</t>
  </si>
  <si>
    <t>1.1.2.3.48.</t>
  </si>
  <si>
    <t>Оборудование ТП-433</t>
  </si>
  <si>
    <t>1.1.2.3.49.</t>
  </si>
  <si>
    <t>Оборудование ТП-520</t>
  </si>
  <si>
    <t>1.1.2.3.50.</t>
  </si>
  <si>
    <t>Оборудование ТП-537</t>
  </si>
  <si>
    <t>1.1.2.3.51.</t>
  </si>
  <si>
    <t>Оборудование ТП-535</t>
  </si>
  <si>
    <t>1.1.2.3.52.</t>
  </si>
  <si>
    <t>Оборудование ТП-615</t>
  </si>
  <si>
    <t>1.1.2.3.53.</t>
  </si>
  <si>
    <t>Оборудование ТП-619</t>
  </si>
  <si>
    <t>1.1.2.3.54.</t>
  </si>
  <si>
    <t>Оборудование ТП-618</t>
  </si>
  <si>
    <t>1.1.2.3.55.</t>
  </si>
  <si>
    <t>Оборудование ТП-596</t>
  </si>
  <si>
    <t>1.1.2.3.56.</t>
  </si>
  <si>
    <t>Оборудование ТП-566</t>
  </si>
  <si>
    <t>1.1.2.3.57.</t>
  </si>
  <si>
    <t>Оборудование РТП-25</t>
  </si>
  <si>
    <t>1.1.2.3.58.</t>
  </si>
  <si>
    <t>Трансформаторы в ТП в мкр. Сосновая Поляна</t>
  </si>
  <si>
    <t>перевод на напряжение 10кВ</t>
  </si>
  <si>
    <t>1.1.2.3.59.</t>
  </si>
  <si>
    <t>Оборудование ТП-119</t>
  </si>
  <si>
    <t>замена трасформатора</t>
  </si>
  <si>
    <t>1.1.2.3.60.</t>
  </si>
  <si>
    <t>Оборудование ТП-359</t>
  </si>
  <si>
    <t>1.1.2.3.61.</t>
  </si>
  <si>
    <t>Оборудование ТП-804</t>
  </si>
  <si>
    <t>1.1.2.3.62.</t>
  </si>
  <si>
    <t>Оборудование ТП-355</t>
  </si>
  <si>
    <t>1.1.2.3.63.</t>
  </si>
  <si>
    <t>Оборудование ТП-362</t>
  </si>
  <si>
    <t>1.1.2.3.64.</t>
  </si>
  <si>
    <t>Оборудование ТП-74</t>
  </si>
  <si>
    <t>1.1.2.3.65.</t>
  </si>
  <si>
    <t>Оборудование ТП-353</t>
  </si>
  <si>
    <t>1.1.2.3.66.</t>
  </si>
  <si>
    <t>Оборудование ТП-351</t>
  </si>
  <si>
    <t>1.1.2.3.67.</t>
  </si>
  <si>
    <t>Оборудование ТП-252</t>
  </si>
  <si>
    <t>1.1.2.3.68.</t>
  </si>
  <si>
    <t>Оборудование ТП-354</t>
  </si>
  <si>
    <t>1.1.2.3.69.</t>
  </si>
  <si>
    <t>Оборудование ТП-50</t>
  </si>
  <si>
    <t>1.1.2.3.70.</t>
  </si>
  <si>
    <t>Оборудование ТП-196</t>
  </si>
  <si>
    <t>1.1.2.3.71.</t>
  </si>
  <si>
    <t>Оборудование ТП-111</t>
  </si>
  <si>
    <t>1.1.2.3.72.</t>
  </si>
  <si>
    <t>Оборудование ТП-127</t>
  </si>
  <si>
    <t>1.1.2.3.73.</t>
  </si>
  <si>
    <t>Оборудование РТП-163</t>
  </si>
  <si>
    <t>1.1.2.3.74.</t>
  </si>
  <si>
    <t>Оборудование ТП-238</t>
  </si>
  <si>
    <t>1.1.2.3.75.</t>
  </si>
  <si>
    <t>Оборудование ТП-244</t>
  </si>
  <si>
    <t>1.1.2.3.76.</t>
  </si>
  <si>
    <t>Оборудование ТП-253</t>
  </si>
  <si>
    <t>1.1.2.3.77.</t>
  </si>
  <si>
    <t>Оборудование ТП-254</t>
  </si>
  <si>
    <t>1.1.2.3.78.</t>
  </si>
  <si>
    <t>Оборудование ТП-278</t>
  </si>
  <si>
    <t>1.1.2.3.79.</t>
  </si>
  <si>
    <t>Оборудование ТП-283</t>
  </si>
  <si>
    <t>1.1.2.3.80.</t>
  </si>
  <si>
    <t>Оборудование ТП-204</t>
  </si>
  <si>
    <t>1.1.2.3.81.</t>
  </si>
  <si>
    <t>Оборудование ТП-153</t>
  </si>
  <si>
    <t>1.1.2.3.82.</t>
  </si>
  <si>
    <t>Оборудование ТП-722</t>
  </si>
  <si>
    <t>1.1.2.3.83.</t>
  </si>
  <si>
    <t>Оборудование ТП-751</t>
  </si>
  <si>
    <t>1.1.2.3.84.</t>
  </si>
  <si>
    <t>Оборудование ТП-752</t>
  </si>
  <si>
    <t>1.1.2.3.85.</t>
  </si>
  <si>
    <t>Оборудование ТП-304</t>
  </si>
  <si>
    <t>1.1.2.3.86.</t>
  </si>
  <si>
    <t>Оборудование ТП-418</t>
  </si>
  <si>
    <t>1.1.2.3.87.</t>
  </si>
  <si>
    <t>Оборудование ТП-493</t>
  </si>
  <si>
    <t>1.1.2.3.88.</t>
  </si>
  <si>
    <t>Оборудование ТП-492</t>
  </si>
  <si>
    <t>1.1.2.3.89.</t>
  </si>
  <si>
    <t>Оборудование ТП-494</t>
  </si>
  <si>
    <t>1.1.2.3.90.</t>
  </si>
  <si>
    <t>Оборудование ТП-495</t>
  </si>
  <si>
    <t>1.1.2.3.91.</t>
  </si>
  <si>
    <t>Оборудование ТП-496</t>
  </si>
  <si>
    <t>1.1.2.3.92.</t>
  </si>
  <si>
    <t>Оборудование ТП-497</t>
  </si>
  <si>
    <t>1.1.2.3.93.</t>
  </si>
  <si>
    <t>Оборудование ТП-499</t>
  </si>
  <si>
    <t>1.1.2.3.94.</t>
  </si>
  <si>
    <t>Оборудование ТП-573</t>
  </si>
  <si>
    <t>1.1.2.3.95.</t>
  </si>
  <si>
    <t>Оборудование РТП-621</t>
  </si>
  <si>
    <t>1.1.2.3.96.</t>
  </si>
  <si>
    <t>Оборудование ТП-622</t>
  </si>
  <si>
    <t>1.1.2.3.97.</t>
  </si>
  <si>
    <t>Оборудование РТП</t>
  </si>
  <si>
    <t>1.1.2.3.98.</t>
  </si>
  <si>
    <t>Оборудование ТП</t>
  </si>
  <si>
    <t>1.1.2.3.99.</t>
  </si>
  <si>
    <t>Оборудование ТП-037</t>
  </si>
  <si>
    <t>Прибыль от технологического присоединения потребителей</t>
  </si>
  <si>
    <t>1.1.2.3.100.</t>
  </si>
  <si>
    <t>Оборудование ТП-178</t>
  </si>
  <si>
    <t>1.1.2.3.101.</t>
  </si>
  <si>
    <t>Оборудование РТП 233</t>
  </si>
  <si>
    <t>1.1.2.3.102.</t>
  </si>
  <si>
    <t>Оборудование РТП 035</t>
  </si>
  <si>
    <t>1.1.2.3.103.</t>
  </si>
  <si>
    <t>Оборудование РТП 350</t>
  </si>
  <si>
    <t>1.1.2.3.104.</t>
  </si>
  <si>
    <t>Оборудование РТП 030</t>
  </si>
  <si>
    <t>1.1.2.3.105.</t>
  </si>
  <si>
    <t>Оборудование РТП 465</t>
  </si>
  <si>
    <t>1.1.2.3.106.</t>
  </si>
  <si>
    <t>Оборудование ТП-565А</t>
  </si>
  <si>
    <t>1.1.3.</t>
  </si>
  <si>
    <t>Прочие электросетевые объекты</t>
  </si>
  <si>
    <t>1.1.3.0.</t>
  </si>
  <si>
    <t>1.2.</t>
  </si>
  <si>
    <t>Энергосбережение и повышение энергетической эффективности</t>
  </si>
  <si>
    <t>1.2.1.</t>
  </si>
  <si>
    <t>1.2.1.1.</t>
  </si>
  <si>
    <t>1.2.1.1.1.</t>
  </si>
  <si>
    <t>1.2.1.1.1.0.</t>
  </si>
  <si>
    <t>1.2.1.1.2.</t>
  </si>
  <si>
    <t>1.2.1.1.2.0.</t>
  </si>
  <si>
    <t>1.2.1.1.3.</t>
  </si>
  <si>
    <t>1.2.1.1.3.0.</t>
  </si>
  <si>
    <t>1.2.1.1.4.</t>
  </si>
  <si>
    <t>1.2.1.1.4.0.</t>
  </si>
  <si>
    <t>1.2.1.2.</t>
  </si>
  <si>
    <t>1.2.1.2.1.</t>
  </si>
  <si>
    <t>1.2.1.2.1.0.</t>
  </si>
  <si>
    <t>1.2.1.2.2.</t>
  </si>
  <si>
    <t>1.2.1.2.2.0.</t>
  </si>
  <si>
    <t>1.2.1.2.3.</t>
  </si>
  <si>
    <t>1.2.1.2.3.0.</t>
  </si>
  <si>
    <t>1.2.1.2.4.</t>
  </si>
  <si>
    <t>1.2.1.2.4.0.</t>
  </si>
  <si>
    <t>1.2.2.</t>
  </si>
  <si>
    <t>1.2.2.1.</t>
  </si>
  <si>
    <t>1.2.2.1.0.</t>
  </si>
  <si>
    <t>1.2.2.2.</t>
  </si>
  <si>
    <t>1.2.2.2.0.</t>
  </si>
  <si>
    <t>1.2.2.2.1.</t>
  </si>
  <si>
    <t>Установка устройств технического учета электрической энергии и мощности на ТП (внедрение АИСТУЭ)</t>
  </si>
  <si>
    <t>Прочие собственные средства</t>
  </si>
  <si>
    <t>1.2.2.3.</t>
  </si>
  <si>
    <t>1.2.2.3.0.</t>
  </si>
  <si>
    <t>1.2.3.</t>
  </si>
  <si>
    <t>1.2.3.0.</t>
  </si>
  <si>
    <t>1.3.</t>
  </si>
  <si>
    <t>Создание систем противоаварийной и режимной автоматики</t>
  </si>
  <si>
    <t>1.3.0.</t>
  </si>
  <si>
    <t>1.4.</t>
  </si>
  <si>
    <t>Создание систем телемеханики и связи</t>
  </si>
  <si>
    <t>1.4.0.</t>
  </si>
  <si>
    <t>1.4.1.</t>
  </si>
  <si>
    <t>АСУ СДТУ в ОДС</t>
  </si>
  <si>
    <t>1.4.2.</t>
  </si>
  <si>
    <t>Телемеханика в РП-233</t>
  </si>
  <si>
    <t>1.4.3.</t>
  </si>
  <si>
    <t>Телемеханика в РП-263</t>
  </si>
  <si>
    <t>1.4.4.</t>
  </si>
  <si>
    <t>Телемеханика в РП-720</t>
  </si>
  <si>
    <t>1.4.5.</t>
  </si>
  <si>
    <t>Телемеханика в РП-760</t>
  </si>
  <si>
    <t>1.4.6.</t>
  </si>
  <si>
    <t>Телемеханика в РП-285</t>
  </si>
  <si>
    <t>1.4.7.</t>
  </si>
  <si>
    <t>Телемеханика в РП-400</t>
  </si>
  <si>
    <t>1.4.8.</t>
  </si>
  <si>
    <t>Телемеханика в РП-640</t>
  </si>
  <si>
    <t>1.4.9.</t>
  </si>
  <si>
    <t>Установка систем телемеханики "Обзор" на РТП</t>
  </si>
  <si>
    <t>1.4.10.</t>
  </si>
  <si>
    <t>Установка систем телемеханики "Свет" на КУО</t>
  </si>
  <si>
    <t>1.5.</t>
  </si>
  <si>
    <t>Установка устройств регулирования напряжения и компенсации реактивной мощности</t>
  </si>
  <si>
    <t>1.5.0.</t>
  </si>
  <si>
    <t>1.6.</t>
  </si>
  <si>
    <t>Исполнение договоров технологического присоединения</t>
  </si>
  <si>
    <t>1.6.1.</t>
  </si>
  <si>
    <t>1.6.1.1.</t>
  </si>
  <si>
    <t>1.6.1.1.1.</t>
  </si>
  <si>
    <t>1.6.1.1.1.0.</t>
  </si>
  <si>
    <t>1.6.1.1.2.</t>
  </si>
  <si>
    <t>1.6.1.1.2.0.</t>
  </si>
  <si>
    <t>1.6.1.1.3.</t>
  </si>
  <si>
    <t>1.6.1.1.3.0.</t>
  </si>
  <si>
    <t>1.6.1.1.4.</t>
  </si>
  <si>
    <t>1.6.1.1.4.0.</t>
  </si>
  <si>
    <t>1.6.1.2.</t>
  </si>
  <si>
    <t>1.6.1.2.1.</t>
  </si>
  <si>
    <t>1.6.1.2.1.0.</t>
  </si>
  <si>
    <t>1.6.1.2.2.</t>
  </si>
  <si>
    <t>1.6.1.2.2.0.</t>
  </si>
  <si>
    <t>1.6.1.2.3.</t>
  </si>
  <si>
    <t>1.6.1.2.3.0.</t>
  </si>
  <si>
    <t>1.6.1.2.4.</t>
  </si>
  <si>
    <t>1.6.1.2.4.0.</t>
  </si>
  <si>
    <t>1.6.2.</t>
  </si>
  <si>
    <t>1.6.2.1.</t>
  </si>
  <si>
    <t>1.6.2.1.0.</t>
  </si>
  <si>
    <t>1.6.2.2.</t>
  </si>
  <si>
    <t>1.6.2.2.0.</t>
  </si>
  <si>
    <t>1.6.2.3.</t>
  </si>
  <si>
    <t>1.6.2.3.0.</t>
  </si>
  <si>
    <t>1.6.2.3.1.</t>
  </si>
  <si>
    <t>Оборудование ТП-290</t>
  </si>
  <si>
    <t>1.6.2.3.2.</t>
  </si>
  <si>
    <t>Оборудование ТП-118</t>
  </si>
  <si>
    <t>1.6.2.3.3.</t>
  </si>
  <si>
    <t>Оборудование ТП-578</t>
  </si>
  <si>
    <t>1.6.2.3.4.</t>
  </si>
  <si>
    <t>Оборудование ТП-104</t>
  </si>
  <si>
    <t>1.6.2.3.5.</t>
  </si>
  <si>
    <t>Оборудование РТП-259</t>
  </si>
  <si>
    <t>1.6.2.3.6.</t>
  </si>
  <si>
    <t>Оборудование ТП-483</t>
  </si>
  <si>
    <t>1.6.2.3.7.</t>
  </si>
  <si>
    <t>Оборудование СТП-335</t>
  </si>
  <si>
    <t>1.6.2.3.8.</t>
  </si>
  <si>
    <t>Оборудование РП-064 (ОКС01)</t>
  </si>
  <si>
    <t>1.6.2.3.9.</t>
  </si>
  <si>
    <t>Оборудование ТП-413</t>
  </si>
  <si>
    <t>1.6.2.3.10.</t>
  </si>
  <si>
    <t>Оборудование ТП-441</t>
  </si>
  <si>
    <t>1.6.2.3.11.</t>
  </si>
  <si>
    <t>Оборудование ТП-467</t>
  </si>
  <si>
    <t>замена трансформаторов</t>
  </si>
  <si>
    <t>1.6.2.3.12.</t>
  </si>
  <si>
    <t>Оборудование ТП-458</t>
  </si>
  <si>
    <t>1.6.2.3.13.</t>
  </si>
  <si>
    <t>Оборудование РТП-959</t>
  </si>
  <si>
    <t>1.6.3.</t>
  </si>
  <si>
    <t>1.6.3.0.</t>
  </si>
  <si>
    <t>1.6.3.1.</t>
  </si>
  <si>
    <t>Технологическое оборудование, спецтехника</t>
  </si>
  <si>
    <t>Остаток собственных средств на начало года</t>
  </si>
  <si>
    <t>2.</t>
  </si>
  <si>
    <t>Новое строительство</t>
  </si>
  <si>
    <t>2.1.</t>
  </si>
  <si>
    <t>2.1.1.</t>
  </si>
  <si>
    <t>2.1.1.1.</t>
  </si>
  <si>
    <t>2.1.1.1.1.</t>
  </si>
  <si>
    <t>2.1.1.1.1.0.</t>
  </si>
  <si>
    <t>2.1.1.1.2.</t>
  </si>
  <si>
    <t>2.1.1.1.2.0.</t>
  </si>
  <si>
    <t>2.1.1.1.3.</t>
  </si>
  <si>
    <t>2.1.1.1.3.0.</t>
  </si>
  <si>
    <t>2.1.1.1.4.</t>
  </si>
  <si>
    <t>2.1.1.1.4.0.</t>
  </si>
  <si>
    <t>2.1.1.2.</t>
  </si>
  <si>
    <t>2.1.1.2.1.</t>
  </si>
  <si>
    <t>2.1.1.2.1.0.</t>
  </si>
  <si>
    <t>2.1.1.2.2.</t>
  </si>
  <si>
    <t>2.1.1.2.2.0.</t>
  </si>
  <si>
    <t>2.1.1.2.3.</t>
  </si>
  <si>
    <t>2.1.1.2.3.0.</t>
  </si>
  <si>
    <t>2.1.1.2.4.</t>
  </si>
  <si>
    <t>2.1.1.2.4.0.</t>
  </si>
  <si>
    <t>2.1.2.</t>
  </si>
  <si>
    <t>2.1.2.1.</t>
  </si>
  <si>
    <t>2.1.2.1.0.</t>
  </si>
  <si>
    <t>2.1.2.2.</t>
  </si>
  <si>
    <t>2.1.2.2.0.</t>
  </si>
  <si>
    <t>2.1.2.3.</t>
  </si>
  <si>
    <t>2.1.2.3.0.</t>
  </si>
  <si>
    <t>2.1.3.</t>
  </si>
  <si>
    <t>2.1.3.0.</t>
  </si>
  <si>
    <t>2.2.</t>
  </si>
  <si>
    <t>2.2.1.</t>
  </si>
  <si>
    <t>2.2.1.1.</t>
  </si>
  <si>
    <t>2.2.1.1.1.</t>
  </si>
  <si>
    <t>2.2.1.1.1.0.</t>
  </si>
  <si>
    <t>2.2.1.1.2.</t>
  </si>
  <si>
    <t>2.2.1.1.2.0.</t>
  </si>
  <si>
    <t>2.2.1.1.3.</t>
  </si>
  <si>
    <t>2.2.1.1.3.0.</t>
  </si>
  <si>
    <t>2.2.1.1.3.1.</t>
  </si>
  <si>
    <t>2.2.1.1.3.2.</t>
  </si>
  <si>
    <t>2.2.1.1.3.3.</t>
  </si>
  <si>
    <t>2.2.1.1.3.4.</t>
  </si>
  <si>
    <t>ВЛЗ-6кВ до КТПН СНТ Красные Зори</t>
  </si>
  <si>
    <t>Инвестиционная составляющая в тарифе</t>
  </si>
  <si>
    <t>2.2.1.1.4.</t>
  </si>
  <si>
    <t>2.2.1.1.4.0.</t>
  </si>
  <si>
    <t>2.2.1.1.4.1.</t>
  </si>
  <si>
    <t>2.2.1.1.4.2.</t>
  </si>
  <si>
    <t>ВЛИ-0,4кВ от ТП-487 (СНТ Железнодорожник)</t>
  </si>
  <si>
    <t>2.2.1.1.4.3.</t>
  </si>
  <si>
    <t>ВЛИ-0,4кВ от ТП-753 (Матвеева)</t>
  </si>
  <si>
    <t>2.2.1.1.4.4.</t>
  </si>
  <si>
    <t>ВЛИ-0,4кВ от ТП-721 (Растворов)</t>
  </si>
  <si>
    <t>2.2.1.1.4.5.</t>
  </si>
  <si>
    <t>ВЛИ-0,4кВ от ТП-802 (Карасев)</t>
  </si>
  <si>
    <t>2.2.1.1.4.6.</t>
  </si>
  <si>
    <t>ВЛИ-0,4кВ от ТП-118 (Пространство-Т ул. Морская)</t>
  </si>
  <si>
    <t>2.2.1.1.4.7.</t>
  </si>
  <si>
    <t>ВЛИ-0,4кВ от ТП-439А (СНТ Железнодорожник уч.8)</t>
  </si>
  <si>
    <t>2.2.1.1.4.8.</t>
  </si>
  <si>
    <t>ВЛИ-0,4кВ от КТПН-603А</t>
  </si>
  <si>
    <t>2.2.1.1.4.9.</t>
  </si>
  <si>
    <t xml:space="preserve">ВЛИ-0,4кВ от КТПН-461 </t>
  </si>
  <si>
    <t>2.2.1.1.4.10.</t>
  </si>
  <si>
    <t>ВЛИ-0,4кВ от ТП-108 (Сезонники, ул. Морского Десанта)</t>
  </si>
  <si>
    <t>2.2.1.1.4.11.</t>
  </si>
  <si>
    <t>ВЛИ-0,4кВ от ТП-456 пос. Можайский</t>
  </si>
  <si>
    <t>2.2.1.1.4.12.</t>
  </si>
  <si>
    <t>ВЛИ-0,4кВ до домов 72 и 28 в г. Красное Село</t>
  </si>
  <si>
    <t>2.2.1.1.4.13.</t>
  </si>
  <si>
    <t>ВЛИ-0,4кВ от ТП-904 до Автомойки Аннинское ш.</t>
  </si>
  <si>
    <t>2.2.1.1.4.14.</t>
  </si>
  <si>
    <t>ВЛИ-0,4кВ от ТП-103 (Грищенко, 113/12)</t>
  </si>
  <si>
    <t>2.2.1.1.4.15.</t>
  </si>
  <si>
    <t>ВЛИ-0,4кВ от ТП-147 (126/12, 151/13, 489/13)</t>
  </si>
  <si>
    <t>2.2.1.1.4.16.</t>
  </si>
  <si>
    <t>ВЛИ-0,4кВ от ТП-719А (Гавришев, 139/12)</t>
  </si>
  <si>
    <t>2.2.1.1.4.17.</t>
  </si>
  <si>
    <t>ВКЛ-0,4кВ от КТП306А до ГРЩ Котельной (Заречная ул.)</t>
  </si>
  <si>
    <t>2.2.1.1.4.18.</t>
  </si>
  <si>
    <t>ВЛИ-0,4кВ от ТП-424 до ВУ Сервис ПНСК</t>
  </si>
  <si>
    <t>2.2.1.1.4.19.</t>
  </si>
  <si>
    <t>ВЛИ-0,4кВ от ТП-774 (54/13)</t>
  </si>
  <si>
    <t>2.2.1.1.4.20.</t>
  </si>
  <si>
    <t>ВЛИ-0,4кВ от ТП-182 (75/13)</t>
  </si>
  <si>
    <t>2.2.1.1.4.21.</t>
  </si>
  <si>
    <t>ВЛИ-0,4кВ от ТП</t>
  </si>
  <si>
    <t>2.2.1.1.4.22.</t>
  </si>
  <si>
    <t>ВЛ-0,4кВ от ТП-753 (Пространсво-Т)</t>
  </si>
  <si>
    <t>2.2.1.1.4.23.</t>
  </si>
  <si>
    <t>ВЛИ-0,4кВ от ТП-785 (293/11)</t>
  </si>
  <si>
    <t>2.2.1.1.4.24.</t>
  </si>
  <si>
    <t>ВЛИ-0,4кВ от ТП-264 (126/13)</t>
  </si>
  <si>
    <t>2.2.1.1.4.25.</t>
  </si>
  <si>
    <t>ВЛИ-0,4кВ от ТП-016 (183/13)</t>
  </si>
  <si>
    <t>2.2.1.1.4.26.</t>
  </si>
  <si>
    <t>ВЛИ-0,4кВ от ТП-019 (818/13)</t>
  </si>
  <si>
    <t>2.2.1.1.4.27.</t>
  </si>
  <si>
    <t>ВЛИ-0,4кВ от ТП-100 (223/13)</t>
  </si>
  <si>
    <t>2.2.1.1.4.28.</t>
  </si>
  <si>
    <t>ВЛИ-0,4кВ от ТП-458 (495/13)</t>
  </si>
  <si>
    <t>2.2.1.1.4.29.</t>
  </si>
  <si>
    <t>ВЛИ-0,4кВ от ТП-808 (493/13)</t>
  </si>
  <si>
    <t>2.2.1.1.4.30.</t>
  </si>
  <si>
    <t>ВЛИ-0,4кВ от ТП-031 (515/12)</t>
  </si>
  <si>
    <t>2.2.1.1.4.31.</t>
  </si>
  <si>
    <t>ВЛИ-0,4кВ от ТП-187 (509/13)</t>
  </si>
  <si>
    <t>2.2.1.1.4.32.</t>
  </si>
  <si>
    <t>ВЛИ-0,4кВ от ТП-716 (497/13)</t>
  </si>
  <si>
    <t>2.2.1.1.4.33.</t>
  </si>
  <si>
    <t>ВЛИ-0,4кВ от ТП-542 (410/13, 487/13)</t>
  </si>
  <si>
    <t>2.2.1.1.4.34.</t>
  </si>
  <si>
    <t>ВЛИ-0,4кВ от ТП-009 (327/13)</t>
  </si>
  <si>
    <t>2.2.1.1.4.35.</t>
  </si>
  <si>
    <t>ВЛИ-0,4кВ от ТП-218 (652/13)</t>
  </si>
  <si>
    <t>2.2.1.1.4.36.</t>
  </si>
  <si>
    <t>ВЛИ-0,4кВ от ТП-436 (628/13)</t>
  </si>
  <si>
    <t>2.2.1.2.</t>
  </si>
  <si>
    <t>2.2.1.2.1.</t>
  </si>
  <si>
    <t>2.2.1.2.1.0.</t>
  </si>
  <si>
    <t>2.2.1.2.2.</t>
  </si>
  <si>
    <t>2.2.1.2.2.0.</t>
  </si>
  <si>
    <t>2.2.1.2.3.</t>
  </si>
  <si>
    <t>2.2.1.2.3.0.</t>
  </si>
  <si>
    <t>2.2.1.2.3.1.</t>
  </si>
  <si>
    <t>КЛ-6кВ от РТП-1 до ВЛЗ6кВ ТП-487 - ТП-402</t>
  </si>
  <si>
    <t>2.2.1.2.3.2.</t>
  </si>
  <si>
    <t>ВКЛ-6кВ РП-621 - РП-551А</t>
  </si>
  <si>
    <t>2.2.1.2.3.3.</t>
  </si>
  <si>
    <t>КЛ-6кВ до БКТП ГМЗ "Петергоф" (Александрия)</t>
  </si>
  <si>
    <t>2.2.1.2.3.4.</t>
  </si>
  <si>
    <t>КЛ-6кВ от ВЛЗ ф.1 до КТПН (АЗС Нижняя Колония)</t>
  </si>
  <si>
    <t>2.2.1.2.3.5.</t>
  </si>
  <si>
    <t>КЛ-6кВ от КТПН (АЗС Нижняя Колония) до ТП-107</t>
  </si>
  <si>
    <t>2.2.1.2.3.6.</t>
  </si>
  <si>
    <t>КЛ6кВ от РТП-700 до ТП-713А</t>
  </si>
  <si>
    <t>2.2.1.2.3.7.</t>
  </si>
  <si>
    <t>КЛ-6кВ от БКТП-393А до ТП-819</t>
  </si>
  <si>
    <t>2.2.1.2.3.8.</t>
  </si>
  <si>
    <t>КЛ-6кВ от ВЛЗ6кВ у ТП-805 до КТП-805А</t>
  </si>
  <si>
    <t>2.2.1.2.3.9.</t>
  </si>
  <si>
    <t>КЛ-6кВ до БКТП-806А</t>
  </si>
  <si>
    <t>2.2.1.2.3.10.</t>
  </si>
  <si>
    <t>КЛ6кВ от БКТП-129А до ТП-293 и ТП-291</t>
  </si>
  <si>
    <t>2.2.1.2.3.11.</t>
  </si>
  <si>
    <t>КЛ-6кВ от РТП-400 до БКТП-431А</t>
  </si>
  <si>
    <t>2.2.1.2.3.12.</t>
  </si>
  <si>
    <t>КЛ-6кВ от БКТП-022А до РП-35 и ТП-22</t>
  </si>
  <si>
    <t>2.2.1.2.3.13.</t>
  </si>
  <si>
    <t>КЛ-6кВ до КТПН-413А</t>
  </si>
  <si>
    <t>2.2.1.2.3.14.</t>
  </si>
  <si>
    <t>КЛ-6кВ от КТПН-721А до ТП-190 и РТП Тест</t>
  </si>
  <si>
    <t>2.2.1.2.3.15.</t>
  </si>
  <si>
    <t>КЛ-6кВ от КТПН-151А до ТП-107</t>
  </si>
  <si>
    <t>2.2.1.2.3.16.</t>
  </si>
  <si>
    <t>КЛ-6кВ от ПС-196 до РТП-755</t>
  </si>
  <si>
    <t>2.2.1.2.3.17.</t>
  </si>
  <si>
    <t>КЛ-6кВ от ПС-154 до БКРТП-330А</t>
  </si>
  <si>
    <t>2.2.1.2.3.18.</t>
  </si>
  <si>
    <t>КЛ-6кВ от БКРТП-330А до БКТП Пождепо</t>
  </si>
  <si>
    <t>2.2.1.2.3.19.</t>
  </si>
  <si>
    <t>КЛ-6кВ от РТП до БКТП Банного комплекса</t>
  </si>
  <si>
    <t>2.2.1.2.3.20.</t>
  </si>
  <si>
    <t>КЛ-6кВ от БКРТП-330А до БКТП-467А</t>
  </si>
  <si>
    <t>2.2.1.2.3.21.</t>
  </si>
  <si>
    <t>КЛ-6кВ от БКРТП-330А до ТП-441</t>
  </si>
  <si>
    <t>2.2.1.2.3.22.</t>
  </si>
  <si>
    <t>КЛ-10кВ от РТП-959 до БКТП-458А</t>
  </si>
  <si>
    <t>2.2.1.2.3.23.</t>
  </si>
  <si>
    <t>КЛ-10кВ от БКТП-458А до ТП-458</t>
  </si>
  <si>
    <t>2.2.1.2.3.24.</t>
  </si>
  <si>
    <t>КЛ-6кВ от РТП-1 до БКТП-459А</t>
  </si>
  <si>
    <t>2.2.1.2.3.25.</t>
  </si>
  <si>
    <t>КЛ-6кВ до БКТП-461А</t>
  </si>
  <si>
    <t>2.2.1.2.3.26.</t>
  </si>
  <si>
    <t>КЛ-6кВ до БКТП Нева Автоком</t>
  </si>
  <si>
    <t>2.2.1.2.3.27.</t>
  </si>
  <si>
    <t>КЛ-10кВ от РП-720, ТП-204, ТП-153 до БКТП-204А</t>
  </si>
  <si>
    <t>2.2.1.2.3.28.</t>
  </si>
  <si>
    <t>ВКЛ-6кВ до КТПН-011А</t>
  </si>
  <si>
    <t>2.2.1.2.3.29.</t>
  </si>
  <si>
    <t>КЛ-6кВ от ТП-008 до ТП-019</t>
  </si>
  <si>
    <t>2.2.1.2.3.30.</t>
  </si>
  <si>
    <t>КЛ-6кВ до КТПН-456А</t>
  </si>
  <si>
    <t>2.2.1.2.3.31.</t>
  </si>
  <si>
    <t>КЛ-10кВ от ПС-535 до РТП в квартале 7-17</t>
  </si>
  <si>
    <t>2.2.1.2.4.</t>
  </si>
  <si>
    <t>2.2.1.2.4.0.</t>
  </si>
  <si>
    <t>2.2.1.2.4.1.</t>
  </si>
  <si>
    <t>КЛ-0,4кВ от ТП-651 до ГРЩ (ДШИ Ломоносов)</t>
  </si>
  <si>
    <t>2.2.1.2.4.2.</t>
  </si>
  <si>
    <t>КЛ-0,4кВ от РТП-259 до КР ул. Юты Бондаровской</t>
  </si>
  <si>
    <t>2.2.1.2.4.3.</t>
  </si>
  <si>
    <t>КЛ-0,4кВ от БКТП-263А до ГРЩ корп.1 (СПбГУ)</t>
  </si>
  <si>
    <t>2.2.1.2.4.4.</t>
  </si>
  <si>
    <t>КЛ-0,4кВ от БКТП-263А до ГРЩ корп.2 (СПбГУ)</t>
  </si>
  <si>
    <t>2.2.1.2.4.5.</t>
  </si>
  <si>
    <t>КЛ-0,4кВ от БКТП-263А до ГРЩ корп.3 (СПбГУ)</t>
  </si>
  <si>
    <t>2.2.1.2.4.6.</t>
  </si>
  <si>
    <t>КЛ-0,4кВ от БКТП-129А до ГРЩ (Ракурс)</t>
  </si>
  <si>
    <t>2.2.1.2.4.7.</t>
  </si>
  <si>
    <t>КЛ-0,4кВот БКТП-022 до ГРЩ ФОК</t>
  </si>
  <si>
    <t>2.2.1.2.4.8.</t>
  </si>
  <si>
    <t>КЛ-0,4кВ от ТП-103 до ВЛИ-0,4кВ</t>
  </si>
  <si>
    <t>2.2.1.2.4.9.</t>
  </si>
  <si>
    <t>КЛ-0,4кВ от ТП-515А до ГРЩ</t>
  </si>
  <si>
    <t>П</t>
  </si>
  <si>
    <t>2.2.1.2.4.10.</t>
  </si>
  <si>
    <t>КЛ-0,4кВ от РТП-969 до ГРЩ Поликлиники</t>
  </si>
  <si>
    <t>2.2.2.</t>
  </si>
  <si>
    <t>2.2.2.1.</t>
  </si>
  <si>
    <t>2.2.2.1.0.</t>
  </si>
  <si>
    <t>2.2.2.2.</t>
  </si>
  <si>
    <t>2.2.2.2.0.</t>
  </si>
  <si>
    <t>2.2.2.3.</t>
  </si>
  <si>
    <t>2.2.2.3.0.</t>
  </si>
  <si>
    <t>2.2.2.3.1.</t>
  </si>
  <si>
    <t>Строительство распредсетей 6(10)кВ, 0,4кВ, заказ оборудования, монтаж, пусконаладка в 1 РЭС</t>
  </si>
  <si>
    <t>2.2.2.3.2.</t>
  </si>
  <si>
    <t>Строительство распредсетей 6(10)кВ, 0,4кВ, заказ оборудования, монтаж, пусконаладка во 2 РЭС</t>
  </si>
  <si>
    <t>2.2.2.3.3.</t>
  </si>
  <si>
    <t>Строительство распредсетей 6(10)кВ, 0,4кВ, заказ оборудования, монтаж, пусконаладка в 3 РЭС</t>
  </si>
  <si>
    <t>2.2.2.3.4.</t>
  </si>
  <si>
    <t>Строительство распредсетей 6(10)кВ, 0,4кВ, заказ оборудования, монтаж, пусконаладка в 4 РЭС</t>
  </si>
  <si>
    <t>2.2.2.3.5.</t>
  </si>
  <si>
    <t>Строительство распредсетей 6(10)кВ, 0,4кВ, заказ оборудования, монтаж, пусконаладка в 1-4 РЭС</t>
  </si>
  <si>
    <t>2.2.2.3.6.</t>
  </si>
  <si>
    <t>2БКТП-630 (ТП-293А)</t>
  </si>
  <si>
    <t>2.2.2.3.7.</t>
  </si>
  <si>
    <t>2БКТП-400 (ТП-264А)</t>
  </si>
  <si>
    <t>2.2.2.3.8.</t>
  </si>
  <si>
    <t>2БКТП-1250 (ЦБА Пулково)</t>
  </si>
  <si>
    <t>2.2.2.3.9.</t>
  </si>
  <si>
    <t>2БКТП-630 (ФОК Ломоносов)</t>
  </si>
  <si>
    <t>2.2.2.3.10.</t>
  </si>
  <si>
    <t>МТП-250 (ТП-406А ул. Полевая)</t>
  </si>
  <si>
    <t>2.2.2.3.11.</t>
  </si>
  <si>
    <t>КТПН-630 (СНТ Красные Зори)</t>
  </si>
  <si>
    <t>2.2.2.3.12.</t>
  </si>
  <si>
    <t>КТПН-400 (ТП-405А)</t>
  </si>
  <si>
    <t>2.2.2.3.13.</t>
  </si>
  <si>
    <t>КТПН-250 (храм Адриана и Натальи)</t>
  </si>
  <si>
    <t>2.2.2.3.14.</t>
  </si>
  <si>
    <t>КТПН-400 (ТП-735А)</t>
  </si>
  <si>
    <t>2.2.2.3.15.</t>
  </si>
  <si>
    <t>КТПН-250 (ТП-805А)</t>
  </si>
  <si>
    <t>2.2.2.3.16.</t>
  </si>
  <si>
    <t>2БКТП-1250 (ТП-393А)</t>
  </si>
  <si>
    <t>2.2.2.3.17.</t>
  </si>
  <si>
    <t>2БКТП-1250 (ТП-040А)</t>
  </si>
  <si>
    <t>2.2.2.3.18.</t>
  </si>
  <si>
    <t>КТПН-400 (ТП-429А)</t>
  </si>
  <si>
    <t>2.2.2.3.19.</t>
  </si>
  <si>
    <t>2БКТП-250 (ТП-713А)</t>
  </si>
  <si>
    <t>2.2.2.3.20.</t>
  </si>
  <si>
    <t>БКТП-400 (ТП-157А)</t>
  </si>
  <si>
    <t>2.2.2.3.21.</t>
  </si>
  <si>
    <t>КТПН-400 (ТП-603А)</t>
  </si>
  <si>
    <t>2.2.2.3.22.</t>
  </si>
  <si>
    <t>КТПН-630 (ул. Земская 88)</t>
  </si>
  <si>
    <t>2.2.2.3.23.</t>
  </si>
  <si>
    <t>БКРТП-250 (РП-551А)</t>
  </si>
  <si>
    <t>2.2.2.3.24.</t>
  </si>
  <si>
    <t>2КТПН-400 (ТП-904А)</t>
  </si>
  <si>
    <t>2.2.2.3.25.</t>
  </si>
  <si>
    <t>КТПН-400 (АЗС Нижняя Колония)</t>
  </si>
  <si>
    <t>2.2.2.3.26.</t>
  </si>
  <si>
    <t>КТПН-400 (ТП-151А)</t>
  </si>
  <si>
    <t>2.2.2.3.27.</t>
  </si>
  <si>
    <t>2БКТП-630 (ТП-806А)</t>
  </si>
  <si>
    <t>2.2.2.3.28.</t>
  </si>
  <si>
    <t>КТПН-630 (ТП-439А)</t>
  </si>
  <si>
    <t>2.2.2.3.29.</t>
  </si>
  <si>
    <t>БКТП-400 (ТП-159А)</t>
  </si>
  <si>
    <t>второй модуль БКТП</t>
  </si>
  <si>
    <t>2.2.2.3.30.</t>
  </si>
  <si>
    <t>2БКТП-630 (ТП-263А)</t>
  </si>
  <si>
    <t>2.2.2.3.31.</t>
  </si>
  <si>
    <t>2БКТП-400 (ТП-129А)</t>
  </si>
  <si>
    <t>2.2.2.3.32.</t>
  </si>
  <si>
    <t>2БКТП-400 (ТП-431А)</t>
  </si>
  <si>
    <t>2.2.2.3.33.</t>
  </si>
  <si>
    <t>2БКТП-1600 (ТП-022А)</t>
  </si>
  <si>
    <t>2.2.2.3.34.</t>
  </si>
  <si>
    <t>2БКРТП-10кВ (РТП-30А Реновация 7-17)</t>
  </si>
  <si>
    <t>2.2.2.3.35.</t>
  </si>
  <si>
    <t>2БКТП-1250 в квартале 7-17</t>
  </si>
  <si>
    <t>2.2.2.3.36.</t>
  </si>
  <si>
    <t>2БКРТП-1600 (РП-282А Тест)</t>
  </si>
  <si>
    <t>2.2.2.3.37.</t>
  </si>
  <si>
    <t>2БКТП-250 (Трикон)</t>
  </si>
  <si>
    <t>2.2.2.3.38.</t>
  </si>
  <si>
    <t>КТПН-400 (ТП-335А)</t>
  </si>
  <si>
    <t>2.2.2.3.39.</t>
  </si>
  <si>
    <t>МТП-250 (ТП-419А)</t>
  </si>
  <si>
    <t>2.2.2.3.40.</t>
  </si>
  <si>
    <t>КТПН-400 (ТП-413А)</t>
  </si>
  <si>
    <t>2.2.2.3.41.</t>
  </si>
  <si>
    <t>КТПН-400 (ТП-721А)</t>
  </si>
  <si>
    <t>2.2.2.3.42.</t>
  </si>
  <si>
    <t>2БКТП-400 (Гарос)</t>
  </si>
  <si>
    <t>2.2.2.3.43.</t>
  </si>
  <si>
    <t>БКТП-400 (ТП-142А)</t>
  </si>
  <si>
    <t>2.2.2.3.44.</t>
  </si>
  <si>
    <t>ЗТП-400 (ТП-401А)</t>
  </si>
  <si>
    <t>2.2.2.3.45.</t>
  </si>
  <si>
    <t>КТПН-400 (ТП-461)</t>
  </si>
  <si>
    <t>2.2.2.3.46.</t>
  </si>
  <si>
    <t>2БКТП-400 (Пождепо, Красное Село)</t>
  </si>
  <si>
    <t>2.2.2.3.47.</t>
  </si>
  <si>
    <t>2БКТП-1000 (Банный комплекс, Красное Село)</t>
  </si>
  <si>
    <t>2.2.2.3.48.</t>
  </si>
  <si>
    <t>2БКТП-1250 (ТП-467А)</t>
  </si>
  <si>
    <t>2.2.2.3.49.</t>
  </si>
  <si>
    <t>2БКТП-400 (ТП-458А)</t>
  </si>
  <si>
    <t>2.2.2.3.50.</t>
  </si>
  <si>
    <t>4БКТП-630 (ТП459А)</t>
  </si>
  <si>
    <t>2.2.2.3.51.</t>
  </si>
  <si>
    <t>2БКТП-160 (ТП-461А КНС Путепровод)</t>
  </si>
  <si>
    <t>2.2.2.3.52.</t>
  </si>
  <si>
    <t>2БКТП-400 (Нева Автоком)</t>
  </si>
  <si>
    <t>2.2.2.3.53.</t>
  </si>
  <si>
    <t>2БКТП-400 (ТП-204А)</t>
  </si>
  <si>
    <t>2.2.2.3.54.</t>
  </si>
  <si>
    <t>КТПН-400 (ТП-011А)</t>
  </si>
  <si>
    <t>2.2.2.3.55.</t>
  </si>
  <si>
    <t>КТПН-400 (ТП-024А)</t>
  </si>
  <si>
    <t>2.2.2.3.56.</t>
  </si>
  <si>
    <t>СТП-25 (ТП-375А)</t>
  </si>
  <si>
    <t>2.2.2.3.57.</t>
  </si>
  <si>
    <t>КТПН-400 (ТП-217А)</t>
  </si>
  <si>
    <t>2.2.2.3.58.</t>
  </si>
  <si>
    <t>КТПН-400 (ТП-456А)</t>
  </si>
  <si>
    <t>2.2.2.3.59.</t>
  </si>
  <si>
    <t>2БКРТП-250 (РП-552А)</t>
  </si>
  <si>
    <t>2.2.2.3.60.</t>
  </si>
  <si>
    <t>2БКРТП-400 (РП-590А)</t>
  </si>
  <si>
    <t>2.2.2.3.61.</t>
  </si>
  <si>
    <t>2БКРТП-250 (РП-330А)</t>
  </si>
  <si>
    <t>2.2.2.3.62.</t>
  </si>
  <si>
    <t>2БКРТП-250 (РП-500А)</t>
  </si>
  <si>
    <t>2.2.2.3.63.</t>
  </si>
  <si>
    <t>2БКРП-10кВ (РП-730А)</t>
  </si>
  <si>
    <t>2.2.2.3.64.</t>
  </si>
  <si>
    <t>КТПН-400 (ТП-719А)</t>
  </si>
  <si>
    <t>2.2.2.3.65.</t>
  </si>
  <si>
    <t>2БКТП-250 (ТП-515А)</t>
  </si>
  <si>
    <t>2.2.2.3.66.</t>
  </si>
  <si>
    <t>2БКТП-1000 (ТП-481А)</t>
  </si>
  <si>
    <t>2.2.2.3.67.</t>
  </si>
  <si>
    <t>2БКТП-400 (ТП-580А)</t>
  </si>
  <si>
    <t>2.2.2.3.68.</t>
  </si>
  <si>
    <t>2БКТП-250 (ТП-593А)</t>
  </si>
  <si>
    <t>2.2.2.3.69.</t>
  </si>
  <si>
    <t>2БКТП-250 (ТП-700А Бассейн)</t>
  </si>
  <si>
    <t>2.2.3.</t>
  </si>
  <si>
    <t>2.2.3.0.</t>
  </si>
  <si>
    <t>2.3.</t>
  </si>
  <si>
    <t>Прочее новое строительство</t>
  </si>
  <si>
    <t>2.3.0.</t>
  </si>
  <si>
    <t>2.3.1.</t>
  </si>
  <si>
    <t>Новое строительство 2БКТП в 1РЭС</t>
  </si>
  <si>
    <t>Кредиты</t>
  </si>
  <si>
    <t>2.3.2.</t>
  </si>
  <si>
    <t>Новое строительство КЛ6(10)кВ в 1 РЭС</t>
  </si>
  <si>
    <t>2.3.3.</t>
  </si>
  <si>
    <t>Новое строительство 2БКТП во 2РЭС</t>
  </si>
  <si>
    <t>2.3.4.</t>
  </si>
  <si>
    <t>Новое строительство КЛ6(10)кВ во 2 РЭС</t>
  </si>
  <si>
    <t>2.3.5.</t>
  </si>
  <si>
    <t>Новое строительство 2БКТП в 3РЭС</t>
  </si>
  <si>
    <t>2.3.6.</t>
  </si>
  <si>
    <t>Новое строительство КЛ6(10)кВ в 3 РЭС</t>
  </si>
  <si>
    <t>2.3.7.</t>
  </si>
  <si>
    <t>Новое строительство 2БКТП в 4РЭС</t>
  </si>
  <si>
    <t>2.3.8.</t>
  </si>
  <si>
    <t>Новое строительство КЛ6(10)кВ в 4 РЭС</t>
  </si>
  <si>
    <t>Справочно:</t>
  </si>
  <si>
    <t>3.</t>
  </si>
  <si>
    <t>Оплата процентов за привлеченные кредитные ресурсы</t>
  </si>
  <si>
    <t>3.0.</t>
  </si>
  <si>
    <t>3.1.</t>
  </si>
  <si>
    <t>3.2.</t>
  </si>
  <si>
    <t>3.3.</t>
  </si>
  <si>
    <t>3.4.</t>
  </si>
  <si>
    <t>3.5.</t>
  </si>
  <si>
    <t>3.6.</t>
  </si>
  <si>
    <t>3.7.</t>
  </si>
  <si>
    <t>3.8.</t>
  </si>
  <si>
    <t>*</t>
  </si>
  <si>
    <t>С - строительство, П - проектирование.</t>
  </si>
  <si>
    <t>**</t>
  </si>
  <si>
    <t>Согласно проектной документации в текущих ценах (с НДС).</t>
  </si>
  <si>
    <t>***</t>
  </si>
  <si>
    <t>Для сетевых организаций, переходящих на метод тарифного регулирования RAB, горизонт планирования может быть больше.</t>
  </si>
  <si>
    <t>****</t>
  </si>
  <si>
    <t>В прогнозных ценах соответствующего года.</t>
  </si>
  <si>
    <t>Примечание: для сетевых объектов с разделением объектов на ПС, ВЛ и КЛ.</t>
  </si>
  <si>
    <t>М.Н.Проскурякова</t>
  </si>
  <si>
    <t>Прирост вводимой мощности в 2014 году</t>
  </si>
  <si>
    <t>План КВЛ на 2014 г</t>
  </si>
  <si>
    <t>План финансирования на 2014 г</t>
  </si>
  <si>
    <t>тыс. руб.без НДС</t>
  </si>
  <si>
    <t>Раздел 1.1. Амортизация</t>
  </si>
  <si>
    <t>Раздел 3. Чистая прибыль прошлого периода</t>
  </si>
  <si>
    <t>Раздел 2.1. Выпадающие доходы:</t>
  </si>
  <si>
    <t>Раздел 2.3. Инвестиционная составляющая от технологического присоединения (переходящие объекты по заключенным договорам  2013-2014гг):</t>
  </si>
  <si>
    <t xml:space="preserve">Раздел 2.  Инвестиционная составляющая от технологического присоединения </t>
  </si>
  <si>
    <t>1.1</t>
  </si>
  <si>
    <t>2.3.2</t>
  </si>
  <si>
    <t>2.3.5</t>
  </si>
  <si>
    <t>2.3.6</t>
  </si>
  <si>
    <t>2.3.7</t>
  </si>
  <si>
    <t>2.3.8</t>
  </si>
  <si>
    <t>2.3.9</t>
  </si>
  <si>
    <t>2.3.10</t>
  </si>
  <si>
    <t>2.3.11</t>
  </si>
  <si>
    <t>2.3.12</t>
  </si>
  <si>
    <t>2.3.16</t>
  </si>
  <si>
    <t>2.3.17</t>
  </si>
  <si>
    <t>2.3.18</t>
  </si>
  <si>
    <t>2.3.19</t>
  </si>
  <si>
    <t>2.3.20</t>
  </si>
  <si>
    <t>2.3.21</t>
  </si>
  <si>
    <t xml:space="preserve">Раздел 2.2. Инвестиционная составляющая от технологического присоединения утвержденная в тарифе </t>
  </si>
  <si>
    <t>Раздел 1. Передача эл/эн</t>
  </si>
  <si>
    <t xml:space="preserve"> Производственная программа ОАО "ПЭС" на 2014 год (Ленинградская область)</t>
  </si>
  <si>
    <t>КТПН-302</t>
  </si>
  <si>
    <t>ВЛ6кВ ТП402 - ТП487</t>
  </si>
  <si>
    <t>Внедрение системы АИИСТУЭ</t>
  </si>
  <si>
    <t>СТП-913</t>
  </si>
  <si>
    <t>ВЛИ-0.4кВ от ТП128А</t>
  </si>
  <si>
    <t xml:space="preserve">ВЛИ-0.4кВ от ТП-706А </t>
  </si>
  <si>
    <t>ВЛИ-0.4кВ от ТП-136А</t>
  </si>
  <si>
    <t>ВЛИ-0.4кВ от ТП-175А</t>
  </si>
  <si>
    <t>ВЛИ-0.4кВ от ТП-786</t>
  </si>
  <si>
    <t>ВЛИ-0.4кВ от ТП-175</t>
  </si>
  <si>
    <t>ВЛИ-0.4кВ от ТП-906</t>
  </si>
  <si>
    <t>ВЛИ-0.4кВ от ТП-706</t>
  </si>
  <si>
    <t>ВЛИ-0.4кВ от ТП-913</t>
  </si>
  <si>
    <t>ВЛИ-0.4кВ от КТПН-136В</t>
  </si>
  <si>
    <t>КЛ6кВ ТП706А - ТП128А</t>
  </si>
  <si>
    <t>КТПН-136А, ВЛЗ-6кВ</t>
  </si>
  <si>
    <t>КТПН-175А, ВЛЗ6кВ</t>
  </si>
  <si>
    <t>КТПН-136В, ВЛИ-0.4кВ</t>
  </si>
  <si>
    <t>КТПН-175Б, ВЛИ-0.4кВ</t>
  </si>
  <si>
    <t>КТПН-"Шунгорово-1", ВЛЗ-6кВ</t>
  </si>
  <si>
    <t>КТПН-"Шунгорово-2", ВЛЗ-6кВ</t>
  </si>
  <si>
    <t>КТПН-178А</t>
  </si>
  <si>
    <t>амортизация</t>
  </si>
  <si>
    <t>Неопределено комитетом по тарифам</t>
  </si>
  <si>
    <t>Выпадающие доходы</t>
  </si>
  <si>
    <t>0,25, 0,5</t>
  </si>
  <si>
    <t>0,4, 0,7</t>
  </si>
  <si>
    <t xml:space="preserve">ВЛИ-0,4 от ТП-175 (Шарапов В.М.) </t>
  </si>
  <si>
    <t>ВЛИ-0.4кВ от ТП-176 линия 1 (Комаров Д.В.)</t>
  </si>
  <si>
    <t>ВЛИ-0.4кВ от ТП-176 линия 2 (Чуманихина Т.И.)</t>
  </si>
  <si>
    <t>Нет в ГКПЗ</t>
  </si>
  <si>
    <t>КТПН-175Б, ВЛИ-0.4кВ (СМР)</t>
  </si>
  <si>
    <t>КТПН-718А (ПИР)</t>
  </si>
  <si>
    <t>Источник финансирования</t>
  </si>
  <si>
    <t>1*0,25 (1,0)</t>
  </si>
  <si>
    <t>0,3</t>
  </si>
  <si>
    <t>1*0,4   (0,5)</t>
  </si>
  <si>
    <t>1*0,4</t>
  </si>
  <si>
    <t>2.1.4</t>
  </si>
  <si>
    <t>2.1.3</t>
  </si>
  <si>
    <t>2.1.2</t>
  </si>
  <si>
    <t>2.1.1</t>
  </si>
  <si>
    <t>2.3.1</t>
  </si>
  <si>
    <t>2.3.3</t>
  </si>
  <si>
    <t>2.3.4</t>
  </si>
  <si>
    <t>2.3.13</t>
  </si>
  <si>
    <t>2.3.14</t>
  </si>
  <si>
    <t>2.3.15</t>
  </si>
  <si>
    <t>3.1</t>
  </si>
  <si>
    <t>3.2</t>
  </si>
  <si>
    <t>0,5</t>
  </si>
  <si>
    <t>0,6</t>
  </si>
  <si>
    <t>1*0,25 (1)</t>
  </si>
  <si>
    <t>1*0,4 (2,2)</t>
  </si>
  <si>
    <t>1,4</t>
  </si>
  <si>
    <t>0,2</t>
  </si>
  <si>
    <t>0,8</t>
  </si>
  <si>
    <t>1*0,4 (2,0)</t>
  </si>
  <si>
    <t>2*0,4</t>
  </si>
  <si>
    <t>1.2</t>
  </si>
  <si>
    <t>СТП-6/0,4 кВ (ТП-914А), ВЛИ-0,4</t>
  </si>
  <si>
    <t>1*0,04</t>
  </si>
  <si>
    <t>КТПН-6/0,4 кВ (ТП-136Б), ВЛЗ-6 кВ (ПИР)</t>
  </si>
  <si>
    <t>ВЛИ 0,4 кВ от ТП 136Б ПИР</t>
  </si>
  <si>
    <t>КТПН (ТП-136Г), ВЛЗ-6 кВ, ВЛИ-0,4 кВ Владимировка</t>
  </si>
  <si>
    <t>1*1,0  (1,2)</t>
  </si>
  <si>
    <t>0,3,0,8</t>
  </si>
  <si>
    <t>1*0,4  (0,3.0,8)</t>
  </si>
  <si>
    <t>КТПН-6/0,4 кВ (ТП-136Е), ВЛЗ-6 кВ, ВЛИ-0,4 кВ ПИР</t>
  </si>
  <si>
    <t>1*0,4  (0,5)</t>
  </si>
  <si>
    <t>КТПН-6/0,4 кВ (ТП-706Б), ВЛИ-0,4 кВ ПИР</t>
  </si>
  <si>
    <t>ВЛИ-0.4кВ от ТП-782 линия 1 (Хабилов)</t>
  </si>
  <si>
    <t>ВЛИ-0.4кВ от ТП-782 линия 1 (Есаковы)</t>
  </si>
  <si>
    <t>МТП-6/0,4 кВ (ТП-Новая), ВЛЗ-6 кВ9 (ДНП Радужное)</t>
  </si>
  <si>
    <t>ВЛИ 0,4 кВ от ТП 136Е линия 2 (Пешков)</t>
  </si>
  <si>
    <t>ВЛИ-0.4кВ от ТП-136 линия 1 (Шереметьев)</t>
  </si>
  <si>
    <t>ВЛИ-0.4кВ от ТП-136 линия 1 (Полковников)</t>
  </si>
  <si>
    <t>2.3.22</t>
  </si>
  <si>
    <t>2.3.23</t>
  </si>
  <si>
    <t>2.3.24</t>
  </si>
  <si>
    <t>2.3.25</t>
  </si>
  <si>
    <t>2.3.26</t>
  </si>
  <si>
    <t>2.3.27</t>
  </si>
  <si>
    <t>2.3.28</t>
  </si>
  <si>
    <t>2.3.29</t>
  </si>
  <si>
    <t>2.3.30</t>
  </si>
  <si>
    <t>2.3.31</t>
  </si>
  <si>
    <t>2.3.32</t>
  </si>
  <si>
    <t>План ввода о.ф. на 2014 г</t>
  </si>
  <si>
    <t>Приложение 10</t>
  </si>
  <si>
    <t>"_____"  ___________________2014 г.</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</si>
</sst>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
    <numFmt numFmtId="168" formatCode="0.000"/>
    <numFmt numFmtId="169" formatCode="#,##0.000"/>
    <numFmt numFmtId="170" formatCode="#,##0.0000"/>
    <numFmt numFmtId="171" formatCode="#,##0.000000000000"/>
    <numFmt numFmtId="172" formatCode="#,##0.00000"/>
  </numFmts>
  <fonts count="63">
    <font>
      <sz val="10"/>
      <name val="Arial Cyr"/>
      <family val="0"/>
    </font>
    <font>
      <sz val="11"/>
      <color indexed="8"/>
      <name val="Calibri"/>
      <family val="2"/>
    </font>
    <font>
      <b/>
      <sz val="16"/>
      <name val="Times New Roman"/>
      <family val="1"/>
    </font>
    <font>
      <b/>
      <sz val="18"/>
      <name val="Times New Roman"/>
      <family val="1"/>
    </font>
    <font>
      <sz val="12"/>
      <name val="Times New Roman"/>
      <family val="1"/>
    </font>
    <font>
      <sz val="11"/>
      <name val="Times New Roman"/>
      <family val="1"/>
    </font>
    <font>
      <b/>
      <sz val="14"/>
      <name val="Times New Roman"/>
      <family val="1"/>
    </font>
    <font>
      <b/>
      <sz val="14"/>
      <name val="Arial Cyr"/>
      <family val="0"/>
    </font>
    <font>
      <sz val="14"/>
      <name val="Times New Roman"/>
      <family val="1"/>
    </font>
    <font>
      <sz val="8"/>
      <name val="Arial"/>
      <family val="2"/>
    </font>
    <font>
      <sz val="8"/>
      <name val="Arial Cyr"/>
      <family val="0"/>
    </font>
    <font>
      <u val="single"/>
      <sz val="7.5"/>
      <color indexed="12"/>
      <name val="Arial Cyr"/>
      <family val="0"/>
    </font>
    <font>
      <u val="single"/>
      <sz val="7.5"/>
      <color indexed="36"/>
      <name val="Arial Cyr"/>
      <family val="0"/>
    </font>
    <font>
      <b/>
      <sz val="12"/>
      <name val="Times New Roman"/>
      <family val="1"/>
    </font>
    <font>
      <b/>
      <i/>
      <sz val="16"/>
      <name val="Times New Roman"/>
      <family val="1"/>
    </font>
    <font>
      <sz val="9"/>
      <name val="Tahoma"/>
      <family val="2"/>
    </font>
    <font>
      <sz val="9"/>
      <color indexed="8"/>
      <name val="Tahoma"/>
      <family val="2"/>
    </font>
    <font>
      <b/>
      <sz val="9"/>
      <name val="Tahoma"/>
      <family val="2"/>
    </font>
    <font>
      <sz val="10"/>
      <name val="Arial"/>
      <family val="2"/>
    </font>
    <font>
      <b/>
      <sz val="10"/>
      <color indexed="8"/>
      <name val="Tahoma"/>
      <family val="2"/>
    </font>
    <font>
      <b/>
      <sz val="11"/>
      <color indexed="55"/>
      <name val="Calibri"/>
      <family val="2"/>
    </font>
    <font>
      <b/>
      <sz val="9"/>
      <color indexed="8"/>
      <name val="Tahoma"/>
      <family val="2"/>
    </font>
    <font>
      <sz val="9"/>
      <color indexed="9"/>
      <name val="Tahoma"/>
      <family val="2"/>
    </font>
    <font>
      <b/>
      <sz val="9"/>
      <color indexed="9"/>
      <name val="Tahoma"/>
      <family val="2"/>
    </font>
    <font>
      <b/>
      <u val="single"/>
      <sz val="9"/>
      <color indexed="12"/>
      <name val="Tahoma"/>
      <family val="2"/>
    </font>
    <font>
      <sz val="9"/>
      <color indexed="10"/>
      <name val="Tahoma"/>
      <family val="2"/>
    </font>
    <font>
      <b/>
      <sz val="9"/>
      <color indexed="10"/>
      <name val="Tahoma"/>
      <family val="2"/>
    </font>
    <font>
      <b/>
      <i/>
      <sz val="9"/>
      <name val="Tahoma"/>
      <family val="2"/>
    </font>
    <font>
      <b/>
      <u val="single"/>
      <sz val="9"/>
      <color indexed="9"/>
      <name val="Tahoma"/>
      <family val="2"/>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lightGray">
        <fgColor indexed="22"/>
        <bgColor indexed="9"/>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medium"/>
      <right>
        <color indexed="63"/>
      </right>
      <top style="thin"/>
      <bottom style="thin"/>
    </border>
    <border>
      <left style="thin"/>
      <right>
        <color indexed="63"/>
      </right>
      <top style="thin"/>
      <bottom style="thin"/>
    </border>
    <border>
      <left style="medium"/>
      <right>
        <color indexed="63"/>
      </right>
      <top style="thin"/>
      <bottom>
        <color indexed="63"/>
      </bottom>
    </border>
    <border>
      <left/>
      <right/>
      <top style="thin"/>
      <bottom style="thin"/>
    </border>
    <border>
      <left>
        <color indexed="63"/>
      </left>
      <right style="medium"/>
      <top style="thin"/>
      <bottom style="thin"/>
    </border>
    <border>
      <left/>
      <right/>
      <top>
        <color indexed="63"/>
      </top>
      <bottom style="thin"/>
    </border>
    <border>
      <left style="medium"/>
      <right/>
      <top style="medium"/>
      <bottom style="medium"/>
    </border>
    <border>
      <left style="thin"/>
      <right style="medium"/>
      <top style="medium"/>
      <bottom style="medium"/>
    </border>
    <border>
      <left/>
      <right style="medium"/>
      <top>
        <color indexed="63"/>
      </top>
      <bottom style="thin"/>
    </border>
    <border>
      <left>
        <color indexed="63"/>
      </left>
      <right style="thin"/>
      <top style="thin"/>
      <bottom style="thin"/>
    </border>
    <border>
      <left style="medium">
        <color indexed="63"/>
      </left>
      <right style="thin"/>
      <top style="thin"/>
      <bottom style="thin"/>
    </border>
    <border>
      <left style="medium">
        <color indexed="63"/>
      </left>
      <right/>
      <top style="thin"/>
      <bottom style="thin"/>
    </border>
    <border>
      <left>
        <color indexed="63"/>
      </left>
      <right>
        <color indexed="63"/>
      </right>
      <top style="medium"/>
      <bottom>
        <color indexed="63"/>
      </bottom>
    </border>
    <border>
      <left/>
      <right style="thin">
        <color indexed="23"/>
      </right>
      <top/>
      <bottom style="thin">
        <color indexed="23"/>
      </bottom>
    </border>
    <border>
      <left style="thin"/>
      <right style="thin"/>
      <top>
        <color indexed="63"/>
      </top>
      <bottom style="thin"/>
    </border>
    <border>
      <left>
        <color indexed="63"/>
      </left>
      <right style="thin"/>
      <top/>
      <bottom style="thin"/>
    </border>
    <border>
      <left/>
      <right style="thin"/>
      <top style="medium"/>
      <bottom style="thin"/>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top style="medium"/>
      <bottom>
        <color indexed="63"/>
      </bottom>
    </border>
    <border>
      <left/>
      <right style="medium"/>
      <top style="medium"/>
      <bottom>
        <color indexed="63"/>
      </bottom>
    </border>
    <border>
      <left style="medium"/>
      <right/>
      <top>
        <color indexed="63"/>
      </top>
      <bottom style="medium"/>
    </border>
    <border>
      <left>
        <color indexed="63"/>
      </left>
      <right>
        <color indexed="63"/>
      </right>
      <top>
        <color indexed="63"/>
      </top>
      <bottom style="medium"/>
    </border>
    <border>
      <left/>
      <right style="medium"/>
      <top>
        <color indexed="63"/>
      </top>
      <bottom style="medium"/>
    </border>
    <border>
      <left style="medium"/>
      <right style="thin"/>
      <top style="thin"/>
      <bottom style="medium"/>
    </border>
    <border>
      <left style="thin"/>
      <right style="thin"/>
      <top style="medium"/>
      <bottom>
        <color indexed="63"/>
      </bottom>
    </border>
    <border>
      <left style="thin"/>
      <right style="thin"/>
      <top/>
      <bottom style="mediu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8" fillId="0" borderId="0">
      <alignment/>
      <protection/>
    </xf>
    <xf numFmtId="0" fontId="12"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292">
    <xf numFmtId="0" fontId="0" fillId="0" borderId="0" xfId="0" applyAlignment="1">
      <alignment/>
    </xf>
    <xf numFmtId="0" fontId="0" fillId="0" borderId="0" xfId="0" applyFont="1" applyFill="1" applyAlignment="1">
      <alignment horizontal="right"/>
    </xf>
    <xf numFmtId="0" fontId="0" fillId="0" borderId="0" xfId="0" applyFont="1" applyFill="1" applyAlignment="1">
      <alignment/>
    </xf>
    <xf numFmtId="49" fontId="0" fillId="0" borderId="0" xfId="0" applyNumberFormat="1" applyFont="1" applyFill="1" applyAlignment="1">
      <alignment/>
    </xf>
    <xf numFmtId="164" fontId="0" fillId="0" borderId="0" xfId="0" applyNumberFormat="1" applyFont="1" applyFill="1" applyAlignment="1">
      <alignment horizontal="center"/>
    </xf>
    <xf numFmtId="1" fontId="0" fillId="0" borderId="0" xfId="0" applyNumberFormat="1" applyFont="1" applyFill="1" applyAlignment="1">
      <alignment horizontal="center"/>
    </xf>
    <xf numFmtId="165" fontId="0" fillId="0" borderId="0" xfId="0" applyNumberFormat="1" applyFont="1" applyFill="1" applyAlignment="1">
      <alignment horizontal="center"/>
    </xf>
    <xf numFmtId="3" fontId="0" fillId="0" borderId="0" xfId="0" applyNumberFormat="1" applyFont="1" applyFill="1" applyAlignment="1">
      <alignment/>
    </xf>
    <xf numFmtId="0" fontId="0" fillId="0" borderId="0" xfId="0" applyFont="1" applyFill="1" applyAlignment="1">
      <alignment horizontal="left"/>
    </xf>
    <xf numFmtId="0" fontId="2" fillId="0" borderId="0" xfId="0" applyFont="1" applyFill="1" applyAlignment="1">
      <alignment/>
    </xf>
    <xf numFmtId="49" fontId="2" fillId="0" borderId="0" xfId="0" applyNumberFormat="1" applyFont="1" applyFill="1" applyAlignment="1">
      <alignment/>
    </xf>
    <xf numFmtId="164" fontId="2" fillId="0" borderId="0" xfId="0" applyNumberFormat="1" applyFont="1" applyFill="1" applyAlignment="1">
      <alignment/>
    </xf>
    <xf numFmtId="164" fontId="2" fillId="0" borderId="0" xfId="0" applyNumberFormat="1" applyFont="1" applyFill="1" applyAlignment="1">
      <alignment horizontal="center"/>
    </xf>
    <xf numFmtId="3" fontId="2" fillId="0" borderId="0" xfId="0" applyNumberFormat="1" applyFont="1" applyFill="1" applyAlignment="1">
      <alignment/>
    </xf>
    <xf numFmtId="3" fontId="4" fillId="0" borderId="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165" fontId="4" fillId="0" borderId="11"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6" fillId="0" borderId="12" xfId="0" applyNumberFormat="1" applyFont="1" applyFill="1" applyBorder="1" applyAlignment="1">
      <alignment horizontal="right" vertical="center" wrapText="1"/>
    </xf>
    <xf numFmtId="0" fontId="6"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center"/>
    </xf>
    <xf numFmtId="1" fontId="6" fillId="0" borderId="13"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164" fontId="6" fillId="0" borderId="13" xfId="0" applyNumberFormat="1" applyFont="1" applyFill="1" applyBorder="1" applyAlignment="1">
      <alignment horizontal="center" vertical="center" wrapText="1"/>
    </xf>
    <xf numFmtId="165" fontId="6" fillId="0" borderId="13" xfId="0" applyNumberFormat="1" applyFont="1" applyFill="1" applyBorder="1" applyAlignment="1">
      <alignment horizontal="center" vertical="center" wrapText="1"/>
    </xf>
    <xf numFmtId="3" fontId="6" fillId="0" borderId="13" xfId="0" applyNumberFormat="1" applyFont="1" applyFill="1" applyBorder="1" applyAlignment="1">
      <alignment horizontal="right" vertical="center" wrapText="1"/>
    </xf>
    <xf numFmtId="0" fontId="6" fillId="0" borderId="0" xfId="0" applyFont="1" applyFill="1" applyBorder="1" applyAlignment="1">
      <alignment vertical="center"/>
    </xf>
    <xf numFmtId="0" fontId="6" fillId="0" borderId="0" xfId="0" applyFont="1" applyFill="1" applyAlignment="1">
      <alignment vertical="center"/>
    </xf>
    <xf numFmtId="3" fontId="6" fillId="0" borderId="12" xfId="0" applyNumberFormat="1" applyFont="1" applyFill="1" applyBorder="1" applyAlignment="1">
      <alignment horizontal="right" vertical="center" wrapText="1"/>
    </xf>
    <xf numFmtId="3" fontId="6" fillId="0" borderId="13" xfId="0" applyNumberFormat="1" applyFont="1" applyFill="1" applyBorder="1" applyAlignment="1">
      <alignment horizontal="center" vertical="center" wrapText="1"/>
    </xf>
    <xf numFmtId="3" fontId="6" fillId="0" borderId="0" xfId="0" applyNumberFormat="1" applyFont="1" applyFill="1" applyBorder="1" applyAlignment="1">
      <alignment vertical="center"/>
    </xf>
    <xf numFmtId="3" fontId="6" fillId="0" borderId="0" xfId="0" applyNumberFormat="1" applyFont="1" applyFill="1" applyAlignment="1">
      <alignment vertical="center"/>
    </xf>
    <xf numFmtId="49" fontId="4" fillId="0" borderId="12" xfId="0" applyNumberFormat="1" applyFont="1" applyFill="1" applyBorder="1" applyAlignment="1">
      <alignment horizontal="right" vertical="center"/>
    </xf>
    <xf numFmtId="49" fontId="4" fillId="0" borderId="13" xfId="0" applyNumberFormat="1" applyFont="1" applyFill="1" applyBorder="1" applyAlignment="1">
      <alignment horizontal="center" vertical="center"/>
    </xf>
    <xf numFmtId="1" fontId="5" fillId="0" borderId="13" xfId="0" applyNumberFormat="1" applyFont="1" applyFill="1" applyBorder="1" applyAlignment="1">
      <alignment horizontal="center" vertical="center" wrapText="1"/>
    </xf>
    <xf numFmtId="49" fontId="4" fillId="0" borderId="13" xfId="59" applyNumberFormat="1" applyFont="1" applyFill="1" applyBorder="1" applyAlignment="1">
      <alignment horizontal="center" vertical="center" wrapText="1"/>
      <protection/>
    </xf>
    <xf numFmtId="164" fontId="4" fillId="0" borderId="13" xfId="59" applyNumberFormat="1" applyFont="1" applyFill="1" applyBorder="1" applyAlignment="1">
      <alignment horizontal="center" vertical="center" wrapText="1"/>
      <protection/>
    </xf>
    <xf numFmtId="1" fontId="4" fillId="0" borderId="13" xfId="59" applyNumberFormat="1" applyFont="1" applyFill="1" applyBorder="1" applyAlignment="1">
      <alignment horizontal="center" vertical="center" wrapText="1"/>
      <protection/>
    </xf>
    <xf numFmtId="0" fontId="6" fillId="0" borderId="0" xfId="0" applyFont="1" applyFill="1" applyAlignment="1">
      <alignment horizontal="right"/>
    </xf>
    <xf numFmtId="0" fontId="6" fillId="0" borderId="0" xfId="0" applyFont="1" applyFill="1" applyAlignment="1">
      <alignment/>
    </xf>
    <xf numFmtId="49" fontId="6" fillId="0" borderId="0" xfId="0" applyNumberFormat="1" applyFont="1" applyFill="1" applyAlignment="1">
      <alignment/>
    </xf>
    <xf numFmtId="164" fontId="6" fillId="0" borderId="0" xfId="0" applyNumberFormat="1" applyFont="1" applyFill="1" applyAlignment="1">
      <alignment horizontal="center"/>
    </xf>
    <xf numFmtId="1" fontId="6" fillId="0" borderId="0" xfId="0" applyNumberFormat="1" applyFont="1" applyFill="1" applyAlignment="1">
      <alignment horizontal="center"/>
    </xf>
    <xf numFmtId="165" fontId="6" fillId="0" borderId="0" xfId="0" applyNumberFormat="1" applyFont="1" applyFill="1" applyAlignment="1">
      <alignment horizontal="center"/>
    </xf>
    <xf numFmtId="3" fontId="6" fillId="0" borderId="0" xfId="0" applyNumberFormat="1" applyFont="1" applyFill="1" applyAlignment="1">
      <alignment/>
    </xf>
    <xf numFmtId="0" fontId="6" fillId="0" borderId="0" xfId="0" applyFont="1" applyFill="1" applyAlignment="1">
      <alignment horizontal="left"/>
    </xf>
    <xf numFmtId="0" fontId="8" fillId="0" borderId="0" xfId="0" applyFont="1" applyFill="1" applyAlignment="1">
      <alignment/>
    </xf>
    <xf numFmtId="49" fontId="8" fillId="0" borderId="0" xfId="0" applyNumberFormat="1" applyFont="1" applyFill="1" applyAlignment="1">
      <alignment/>
    </xf>
    <xf numFmtId="3" fontId="8" fillId="0" borderId="0" xfId="0" applyNumberFormat="1" applyFont="1" applyFill="1" applyAlignment="1">
      <alignment/>
    </xf>
    <xf numFmtId="0" fontId="14" fillId="0" borderId="0" xfId="0" applyFont="1" applyFill="1" applyAlignment="1">
      <alignment/>
    </xf>
    <xf numFmtId="0" fontId="0" fillId="0" borderId="0" xfId="0" applyFill="1" applyAlignment="1">
      <alignment/>
    </xf>
    <xf numFmtId="0" fontId="16" fillId="0" borderId="0" xfId="82" applyNumberFormat="1" applyFont="1" applyFill="1" applyBorder="1" applyAlignment="1" applyProtection="1">
      <alignment horizontal="right" vertical="center"/>
      <protection locked="0"/>
    </xf>
    <xf numFmtId="0" fontId="0" fillId="0" borderId="0" xfId="0" applyFill="1" applyBorder="1" applyAlignment="1" applyProtection="1">
      <alignment/>
      <protection locked="0"/>
    </xf>
    <xf numFmtId="0" fontId="16" fillId="0" borderId="0" xfId="82" applyNumberFormat="1" applyFont="1" applyFill="1" applyBorder="1" applyAlignment="1" applyProtection="1">
      <alignment vertical="center"/>
      <protection locked="0"/>
    </xf>
    <xf numFmtId="0" fontId="15" fillId="0" borderId="0" xfId="82" applyFont="1" applyFill="1" applyBorder="1" applyAlignment="1" applyProtection="1">
      <alignment horizontal="right" vertical="center"/>
      <protection locked="0"/>
    </xf>
    <xf numFmtId="0" fontId="0" fillId="0" borderId="0" xfId="0" applyFill="1" applyAlignment="1" applyProtection="1">
      <alignment/>
      <protection locked="0"/>
    </xf>
    <xf numFmtId="0" fontId="15" fillId="0" borderId="0" xfId="82" applyFont="1" applyFill="1" applyBorder="1" applyAlignment="1" applyProtection="1">
      <alignment vertical="center"/>
      <protection locked="0"/>
    </xf>
    <xf numFmtId="0" fontId="15" fillId="33" borderId="0" xfId="82" applyFont="1" applyFill="1" applyBorder="1" applyAlignment="1" applyProtection="1">
      <alignment horizontal="center" vertical="center"/>
      <protection locked="0"/>
    </xf>
    <xf numFmtId="0" fontId="15" fillId="33" borderId="0" xfId="82" applyFont="1" applyFill="1" applyBorder="1" applyAlignment="1" applyProtection="1">
      <alignment vertical="center"/>
      <protection locked="0"/>
    </xf>
    <xf numFmtId="0" fontId="15" fillId="33" borderId="0" xfId="82" applyFont="1" applyFill="1" applyBorder="1" applyAlignment="1" applyProtection="1">
      <alignment horizontal="right" vertical="center"/>
      <protection locked="0"/>
    </xf>
    <xf numFmtId="0" fontId="0" fillId="0" borderId="0" xfId="0" applyBorder="1" applyAlignment="1">
      <alignment horizontal="right"/>
    </xf>
    <xf numFmtId="0" fontId="19" fillId="0" borderId="0" xfId="0" applyFont="1" applyFill="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7" fillId="33" borderId="13" xfId="0" applyFont="1" applyFill="1" applyBorder="1" applyAlignment="1" applyProtection="1">
      <alignment horizontal="center" vertical="center" wrapText="1"/>
      <protection/>
    </xf>
    <xf numFmtId="0" fontId="17" fillId="33" borderId="19" xfId="0" applyFont="1" applyFill="1" applyBorder="1" applyAlignment="1" applyProtection="1">
      <alignment horizontal="center" vertical="center" wrapText="1"/>
      <protection/>
    </xf>
    <xf numFmtId="0" fontId="15" fillId="33" borderId="20" xfId="0" applyFont="1" applyFill="1" applyBorder="1" applyAlignment="1" applyProtection="1">
      <alignment horizontal="center" vertical="center"/>
      <protection/>
    </xf>
    <xf numFmtId="0" fontId="15" fillId="33" borderId="21" xfId="0" applyFont="1" applyFill="1" applyBorder="1" applyAlignment="1" applyProtection="1">
      <alignment horizontal="center" vertical="center"/>
      <protection/>
    </xf>
    <xf numFmtId="49" fontId="20" fillId="0" borderId="0" xfId="0" applyNumberFormat="1" applyFont="1" applyBorder="1" applyAlignment="1" applyProtection="1">
      <alignment horizontal="center" vertical="center"/>
      <protection/>
    </xf>
    <xf numFmtId="0" fontId="21" fillId="0" borderId="17" xfId="0" applyFont="1" applyBorder="1" applyAlignment="1">
      <alignment/>
    </xf>
    <xf numFmtId="49" fontId="17" fillId="0" borderId="10" xfId="80" applyNumberFormat="1" applyFont="1" applyBorder="1" applyAlignment="1" applyProtection="1">
      <alignment horizontal="center" vertical="center" wrapText="1"/>
      <protection/>
    </xf>
    <xf numFmtId="0" fontId="17" fillId="0" borderId="11" xfId="80" applyFont="1" applyBorder="1" applyAlignment="1" applyProtection="1">
      <alignment vertical="center" wrapText="1"/>
      <protection/>
    </xf>
    <xf numFmtId="4" fontId="17" fillId="34" borderId="11" xfId="0" applyNumberFormat="1" applyFont="1" applyFill="1" applyBorder="1" applyAlignment="1" applyProtection="1">
      <alignment horizontal="right" vertical="center" wrapText="1"/>
      <protection/>
    </xf>
    <xf numFmtId="4" fontId="17" fillId="0" borderId="11" xfId="0" applyNumberFormat="1" applyFont="1" applyFill="1" applyBorder="1" applyAlignment="1" applyProtection="1">
      <alignment horizontal="right" vertical="center" wrapText="1"/>
      <protection/>
    </xf>
    <xf numFmtId="4" fontId="17" fillId="34" borderId="22" xfId="0" applyNumberFormat="1" applyFont="1" applyFill="1" applyBorder="1" applyAlignment="1" applyProtection="1">
      <alignment horizontal="right" vertical="center" wrapText="1"/>
      <protection/>
    </xf>
    <xf numFmtId="0" fontId="21" fillId="0" borderId="18" xfId="0" applyFont="1" applyBorder="1" applyAlignment="1">
      <alignment/>
    </xf>
    <xf numFmtId="49" fontId="17" fillId="0" borderId="23" xfId="80" applyNumberFormat="1" applyFont="1" applyBorder="1" applyAlignment="1" applyProtection="1">
      <alignment horizontal="center" vertical="center" wrapText="1"/>
      <protection/>
    </xf>
    <xf numFmtId="0" fontId="17" fillId="0" borderId="24" xfId="80" applyFont="1" applyBorder="1" applyAlignment="1" applyProtection="1">
      <alignment vertical="center" wrapText="1"/>
      <protection/>
    </xf>
    <xf numFmtId="4" fontId="17" fillId="34" borderId="13" xfId="0" applyNumberFormat="1" applyFont="1" applyFill="1" applyBorder="1" applyAlignment="1" applyProtection="1">
      <alignment horizontal="right" vertical="center" wrapText="1"/>
      <protection/>
    </xf>
    <xf numFmtId="4" fontId="17" fillId="0" borderId="13" xfId="0" applyNumberFormat="1" applyFont="1" applyFill="1" applyBorder="1" applyAlignment="1" applyProtection="1">
      <alignment horizontal="right" vertical="center" wrapText="1"/>
      <protection/>
    </xf>
    <xf numFmtId="4" fontId="17" fillId="34" borderId="19" xfId="0" applyNumberFormat="1" applyFont="1" applyFill="1" applyBorder="1" applyAlignment="1" applyProtection="1">
      <alignment horizontal="right" vertical="center" wrapText="1"/>
      <protection/>
    </xf>
    <xf numFmtId="49" fontId="17" fillId="33" borderId="25" xfId="0" applyNumberFormat="1" applyFont="1" applyFill="1" applyBorder="1" applyAlignment="1" applyProtection="1">
      <alignment horizontal="center" vertical="center"/>
      <protection/>
    </xf>
    <xf numFmtId="0" fontId="17" fillId="0" borderId="13" xfId="82" applyFont="1" applyBorder="1" applyProtection="1">
      <alignment/>
      <protection/>
    </xf>
    <xf numFmtId="49" fontId="15" fillId="33" borderId="25" xfId="0" applyNumberFormat="1" applyFont="1" applyFill="1" applyBorder="1" applyAlignment="1" applyProtection="1">
      <alignment horizontal="center" vertical="center"/>
      <protection/>
    </xf>
    <xf numFmtId="0" fontId="15" fillId="33" borderId="26" xfId="0" applyFont="1" applyFill="1" applyBorder="1" applyAlignment="1" applyProtection="1">
      <alignment horizontal="left" vertical="center" wrapText="1" indent="1"/>
      <protection/>
    </xf>
    <xf numFmtId="4" fontId="15" fillId="34" borderId="13" xfId="0" applyNumberFormat="1" applyFont="1" applyFill="1" applyBorder="1" applyAlignment="1" applyProtection="1">
      <alignment horizontal="right" vertical="center" wrapText="1"/>
      <protection/>
    </xf>
    <xf numFmtId="4" fontId="15" fillId="0" borderId="13" xfId="0" applyNumberFormat="1" applyFont="1" applyFill="1" applyBorder="1" applyAlignment="1" applyProtection="1">
      <alignment horizontal="right" vertical="center" wrapText="1"/>
      <protection/>
    </xf>
    <xf numFmtId="4" fontId="15" fillId="34" borderId="19" xfId="0" applyNumberFormat="1" applyFont="1" applyFill="1" applyBorder="1" applyAlignment="1" applyProtection="1">
      <alignment horizontal="right" vertical="center" wrapText="1"/>
      <protection/>
    </xf>
    <xf numFmtId="0" fontId="15" fillId="33" borderId="26" xfId="0" applyFont="1" applyFill="1" applyBorder="1" applyAlignment="1" applyProtection="1">
      <alignment horizontal="left" vertical="center" wrapText="1" indent="2"/>
      <protection/>
    </xf>
    <xf numFmtId="0" fontId="15" fillId="33" borderId="26" xfId="0" applyFont="1" applyFill="1" applyBorder="1" applyAlignment="1" applyProtection="1">
      <alignment horizontal="left" vertical="center" wrapText="1" indent="3"/>
      <protection/>
    </xf>
    <xf numFmtId="0" fontId="22" fillId="0" borderId="27" xfId="80" applyNumberFormat="1" applyFont="1" applyFill="1" applyBorder="1" applyAlignment="1" applyProtection="1">
      <alignment horizontal="center" vertical="center" wrapText="1"/>
      <protection/>
    </xf>
    <xf numFmtId="0" fontId="23" fillId="0" borderId="26" xfId="80" applyFont="1" applyFill="1" applyBorder="1" applyAlignment="1" applyProtection="1">
      <alignment horizontal="left" vertical="center" wrapText="1" indent="4"/>
      <protection/>
    </xf>
    <xf numFmtId="0" fontId="23" fillId="0" borderId="28" xfId="80" applyFont="1" applyFill="1" applyBorder="1" applyAlignment="1" applyProtection="1">
      <alignment horizontal="left" vertical="center" wrapText="1" indent="4"/>
      <protection/>
    </xf>
    <xf numFmtId="0" fontId="15" fillId="0" borderId="28" xfId="80" applyFont="1" applyFill="1" applyBorder="1" applyAlignment="1" applyProtection="1">
      <alignment horizontal="right" vertical="center" wrapText="1"/>
      <protection/>
    </xf>
    <xf numFmtId="4" fontId="15" fillId="0" borderId="29" xfId="0" applyNumberFormat="1" applyFont="1" applyFill="1" applyBorder="1" applyAlignment="1" applyProtection="1">
      <alignment horizontal="right" vertical="center" wrapText="1"/>
      <protection/>
    </xf>
    <xf numFmtId="2" fontId="24" fillId="35" borderId="25" xfId="42" applyNumberFormat="1" applyFont="1" applyFill="1" applyBorder="1" applyAlignment="1" applyProtection="1">
      <alignment horizontal="center" vertical="center"/>
      <protection/>
    </xf>
    <xf numFmtId="2" fontId="24" fillId="35" borderId="30" xfId="42" applyNumberFormat="1" applyFont="1" applyFill="1" applyBorder="1" applyAlignment="1" applyProtection="1">
      <alignment horizontal="left" vertical="top" indent="4"/>
      <protection/>
    </xf>
    <xf numFmtId="2" fontId="17" fillId="35" borderId="31" xfId="42" applyNumberFormat="1" applyFont="1" applyFill="1" applyBorder="1" applyAlignment="1" applyProtection="1">
      <alignment horizontal="center" vertical="center"/>
      <protection/>
    </xf>
    <xf numFmtId="3" fontId="15" fillId="36" borderId="32" xfId="0" applyNumberFormat="1" applyFont="1" applyFill="1" applyBorder="1" applyAlignment="1" applyProtection="1">
      <alignment horizontal="center" vertical="center" wrapText="1"/>
      <protection locked="0"/>
    </xf>
    <xf numFmtId="2" fontId="17" fillId="35" borderId="0" xfId="42" applyNumberFormat="1" applyFont="1" applyFill="1" applyBorder="1" applyAlignment="1" applyProtection="1">
      <alignment horizontal="center" vertical="center"/>
      <protection/>
    </xf>
    <xf numFmtId="2" fontId="24" fillId="35" borderId="30" xfId="42" applyNumberFormat="1" applyFont="1" applyFill="1" applyBorder="1" applyAlignment="1" applyProtection="1">
      <alignment horizontal="center" vertical="center"/>
      <protection/>
    </xf>
    <xf numFmtId="2" fontId="24" fillId="35" borderId="33" xfId="42" applyNumberFormat="1" applyFont="1" applyFill="1" applyBorder="1" applyAlignment="1" applyProtection="1">
      <alignment horizontal="center" vertical="center"/>
      <protection/>
    </xf>
    <xf numFmtId="2" fontId="24" fillId="35" borderId="28" xfId="42" applyNumberFormat="1" applyFont="1" applyFill="1" applyBorder="1" applyAlignment="1" applyProtection="1">
      <alignment horizontal="left" vertical="top" indent="4"/>
      <protection/>
    </xf>
    <xf numFmtId="2" fontId="24" fillId="35" borderId="28" xfId="42" applyNumberFormat="1" applyFont="1" applyFill="1" applyBorder="1" applyAlignment="1" applyProtection="1">
      <alignment horizontal="center" vertical="center"/>
      <protection/>
    </xf>
    <xf numFmtId="2" fontId="24" fillId="35" borderId="29" xfId="42" applyNumberFormat="1" applyFont="1" applyFill="1" applyBorder="1" applyAlignment="1" applyProtection="1">
      <alignment horizontal="center" vertical="center"/>
      <protection/>
    </xf>
    <xf numFmtId="2" fontId="21" fillId="0" borderId="34" xfId="81" applyNumberFormat="1" applyFont="1" applyFill="1" applyBorder="1" applyAlignment="1" applyProtection="1">
      <alignment horizontal="center" vertical="center" wrapText="1"/>
      <protection/>
    </xf>
    <xf numFmtId="4" fontId="16" fillId="34" borderId="13" xfId="81" applyNumberFormat="1" applyFont="1" applyFill="1" applyBorder="1" applyAlignment="1" applyProtection="1">
      <alignment horizontal="right" vertical="center" wrapText="1"/>
      <protection/>
    </xf>
    <xf numFmtId="0" fontId="15" fillId="37" borderId="34" xfId="0" applyNumberFormat="1" applyFont="1" applyFill="1" applyBorder="1" applyAlignment="1" applyProtection="1">
      <alignment horizontal="center" vertical="center" wrapText="1"/>
      <protection locked="0"/>
    </xf>
    <xf numFmtId="4" fontId="16" fillId="36" borderId="13" xfId="81" applyNumberFormat="1" applyFont="1" applyFill="1" applyBorder="1" applyAlignment="1" applyProtection="1">
      <alignment horizontal="right" vertical="center" wrapText="1"/>
      <protection locked="0"/>
    </xf>
    <xf numFmtId="4" fontId="16" fillId="36" borderId="13" xfId="81" applyNumberFormat="1" applyFont="1" applyFill="1" applyBorder="1" applyAlignment="1" applyProtection="1">
      <alignment horizontal="right" vertical="center" wrapText="1"/>
      <protection/>
    </xf>
    <xf numFmtId="2" fontId="24" fillId="35" borderId="28" xfId="42" applyNumberFormat="1" applyFont="1" applyFill="1" applyBorder="1" applyAlignment="1" applyProtection="1">
      <alignment horizontal="left" vertical="center"/>
      <protection/>
    </xf>
    <xf numFmtId="2" fontId="24" fillId="35" borderId="29" xfId="42" applyNumberFormat="1" applyFont="1" applyFill="1" applyBorder="1" applyAlignment="1" applyProtection="1">
      <alignment horizontal="left" vertical="center"/>
      <protection/>
    </xf>
    <xf numFmtId="49" fontId="15" fillId="33" borderId="35" xfId="0" applyNumberFormat="1" applyFont="1" applyFill="1" applyBorder="1" applyAlignment="1" applyProtection="1">
      <alignment horizontal="center" vertical="center"/>
      <protection/>
    </xf>
    <xf numFmtId="0" fontId="25" fillId="33" borderId="26" xfId="0" applyFont="1" applyFill="1" applyBorder="1" applyAlignment="1" applyProtection="1">
      <alignment horizontal="left" vertical="center" wrapText="1" indent="3"/>
      <protection/>
    </xf>
    <xf numFmtId="2" fontId="24" fillId="35" borderId="28" xfId="42" applyNumberFormat="1" applyFont="1" applyFill="1" applyBorder="1" applyAlignment="1" applyProtection="1">
      <alignment horizontal="left" vertical="top" indent="3"/>
      <protection/>
    </xf>
    <xf numFmtId="0" fontId="26" fillId="0" borderId="26" xfId="80" applyFont="1" applyFill="1" applyBorder="1" applyAlignment="1" applyProtection="1">
      <alignment horizontal="left" vertical="center" wrapText="1" indent="3"/>
      <protection/>
    </xf>
    <xf numFmtId="0" fontId="26" fillId="0" borderId="26" xfId="80" applyFont="1" applyFill="1" applyBorder="1" applyAlignment="1" applyProtection="1">
      <alignment horizontal="left" vertical="center" wrapText="1" indent="2"/>
      <protection/>
    </xf>
    <xf numFmtId="2" fontId="24" fillId="35" borderId="28" xfId="42" applyNumberFormat="1" applyFont="1" applyFill="1" applyBorder="1" applyAlignment="1" applyProtection="1">
      <alignment horizontal="left" vertical="top" indent="2"/>
      <protection/>
    </xf>
    <xf numFmtId="0" fontId="17" fillId="33" borderId="26" xfId="0" applyFont="1" applyFill="1" applyBorder="1" applyAlignment="1" applyProtection="1">
      <alignment horizontal="left" vertical="center" wrapText="1"/>
      <protection/>
    </xf>
    <xf numFmtId="49" fontId="17" fillId="33" borderId="35" xfId="0" applyNumberFormat="1" applyFont="1" applyFill="1" applyBorder="1" applyAlignment="1" applyProtection="1">
      <alignment horizontal="center" vertical="center"/>
      <protection/>
    </xf>
    <xf numFmtId="0" fontId="26" fillId="0" borderId="26" xfId="80" applyFont="1" applyFill="1" applyBorder="1" applyAlignment="1" applyProtection="1">
      <alignment horizontal="left" vertical="center" wrapText="1" indent="1"/>
      <protection/>
    </xf>
    <xf numFmtId="2" fontId="24" fillId="35" borderId="28" xfId="42" applyNumberFormat="1" applyFont="1" applyFill="1" applyBorder="1" applyAlignment="1" applyProtection="1">
      <alignment horizontal="left" vertical="top" indent="1"/>
      <protection/>
    </xf>
    <xf numFmtId="0" fontId="17" fillId="33" borderId="26" xfId="0" applyFont="1" applyFill="1" applyBorder="1" applyAlignment="1" applyProtection="1">
      <alignment horizontal="left" vertical="center"/>
      <protection/>
    </xf>
    <xf numFmtId="2" fontId="17" fillId="35" borderId="30" xfId="42" applyNumberFormat="1" applyFont="1" applyFill="1" applyBorder="1" applyAlignment="1" applyProtection="1">
      <alignment horizontal="center" vertical="center"/>
      <protection/>
    </xf>
    <xf numFmtId="0" fontId="27" fillId="33" borderId="36" xfId="0" applyFont="1" applyFill="1" applyBorder="1" applyAlignment="1" applyProtection="1">
      <alignment vertical="center"/>
      <protection/>
    </xf>
    <xf numFmtId="0" fontId="27" fillId="33" borderId="28" xfId="0" applyFont="1" applyFill="1" applyBorder="1" applyAlignment="1" applyProtection="1">
      <alignment vertical="center"/>
      <protection/>
    </xf>
    <xf numFmtId="0" fontId="15" fillId="0" borderId="29" xfId="0" applyNumberFormat="1" applyFont="1" applyFill="1" applyBorder="1" applyAlignment="1" applyProtection="1">
      <alignment vertical="center"/>
      <protection/>
    </xf>
    <xf numFmtId="0" fontId="17" fillId="33" borderId="13" xfId="0" applyFont="1" applyFill="1" applyBorder="1" applyAlignment="1" applyProtection="1">
      <alignment horizontal="left" vertical="center" wrapText="1"/>
      <protection/>
    </xf>
    <xf numFmtId="2" fontId="28" fillId="0" borderId="37" xfId="42" applyNumberFormat="1" applyFont="1" applyFill="1" applyBorder="1" applyAlignment="1" applyProtection="1">
      <alignment horizontal="center" vertical="center"/>
      <protection/>
    </xf>
    <xf numFmtId="2" fontId="24" fillId="0" borderId="37" xfId="42" applyNumberFormat="1" applyFont="1" applyFill="1" applyBorder="1" applyAlignment="1" applyProtection="1">
      <alignment horizontal="left" vertical="top"/>
      <protection/>
    </xf>
    <xf numFmtId="2" fontId="24" fillId="0" borderId="37" xfId="42" applyNumberFormat="1" applyFont="1" applyFill="1" applyBorder="1" applyAlignment="1" applyProtection="1">
      <alignment horizontal="center" vertical="center"/>
      <protection/>
    </xf>
    <xf numFmtId="49" fontId="17" fillId="33" borderId="0" xfId="0" applyNumberFormat="1" applyFont="1" applyFill="1" applyAlignment="1" applyProtection="1">
      <alignment horizontal="right" vertical="center"/>
      <protection/>
    </xf>
    <xf numFmtId="49" fontId="15" fillId="33" borderId="0" xfId="0" applyNumberFormat="1" applyFont="1" applyFill="1" applyAlignment="1" applyProtection="1">
      <alignment vertical="center"/>
      <protection/>
    </xf>
    <xf numFmtId="2" fontId="24" fillId="0" borderId="0" xfId="42" applyNumberFormat="1" applyFont="1" applyFill="1" applyBorder="1" applyAlignment="1" applyProtection="1">
      <alignment horizontal="center" vertical="center"/>
      <protection/>
    </xf>
    <xf numFmtId="0" fontId="0" fillId="0" borderId="38" xfId="0" applyBorder="1" applyAlignment="1">
      <alignment/>
    </xf>
    <xf numFmtId="2" fontId="0" fillId="0" borderId="13" xfId="0" applyNumberFormat="1" applyFont="1" applyFill="1" applyBorder="1" applyAlignment="1" applyProtection="1">
      <alignment horizontal="center" vertical="center" wrapText="1"/>
      <protection locked="0"/>
    </xf>
    <xf numFmtId="0" fontId="5" fillId="0" borderId="13" xfId="0" applyFont="1" applyFill="1" applyBorder="1" applyAlignment="1">
      <alignment horizontal="left" vertical="center" wrapText="1" indent="2"/>
    </xf>
    <xf numFmtId="49" fontId="13" fillId="0" borderId="13" xfId="0" applyNumberFormat="1" applyFont="1" applyFill="1" applyBorder="1" applyAlignment="1">
      <alignment horizontal="left" vertical="center" wrapText="1" indent="2"/>
    </xf>
    <xf numFmtId="171" fontId="4" fillId="0" borderId="0" xfId="0" applyNumberFormat="1" applyFont="1" applyFill="1" applyAlignment="1">
      <alignment vertical="center"/>
    </xf>
    <xf numFmtId="1" fontId="29" fillId="0" borderId="13" xfId="0" applyNumberFormat="1" applyFont="1" applyFill="1" applyBorder="1" applyAlignment="1">
      <alignment horizontal="center" vertical="center" wrapText="1"/>
    </xf>
    <xf numFmtId="49" fontId="29" fillId="0" borderId="13" xfId="0" applyNumberFormat="1" applyFont="1" applyFill="1" applyBorder="1" applyAlignment="1">
      <alignment horizontal="center" vertical="center" wrapText="1"/>
    </xf>
    <xf numFmtId="164" fontId="29" fillId="0" borderId="13" xfId="0" applyNumberFormat="1" applyFont="1" applyFill="1" applyBorder="1" applyAlignment="1">
      <alignment horizontal="center" vertical="center" wrapText="1"/>
    </xf>
    <xf numFmtId="165" fontId="29" fillId="0" borderId="13" xfId="0" applyNumberFormat="1" applyFont="1" applyFill="1" applyBorder="1" applyAlignment="1">
      <alignment horizontal="center" vertical="center" wrapText="1"/>
    </xf>
    <xf numFmtId="3" fontId="29" fillId="0" borderId="13" xfId="0" applyNumberFormat="1" applyFont="1" applyFill="1" applyBorder="1" applyAlignment="1">
      <alignment horizontal="right" vertical="center" wrapText="1"/>
    </xf>
    <xf numFmtId="4" fontId="29" fillId="0" borderId="13" xfId="0" applyNumberFormat="1" applyFont="1" applyFill="1" applyBorder="1" applyAlignment="1">
      <alignment horizontal="center" vertical="center" wrapText="1"/>
    </xf>
    <xf numFmtId="4" fontId="29" fillId="0" borderId="0" xfId="0" applyNumberFormat="1" applyFont="1" applyFill="1" applyBorder="1" applyAlignment="1">
      <alignment horizontal="center" vertical="center" wrapText="1"/>
    </xf>
    <xf numFmtId="2" fontId="4" fillId="0" borderId="13" xfId="59" applyNumberFormat="1" applyFont="1" applyFill="1" applyBorder="1" applyAlignment="1">
      <alignment horizontal="center" vertical="center" wrapText="1"/>
      <protection/>
    </xf>
    <xf numFmtId="4" fontId="29" fillId="0" borderId="39" xfId="0" applyNumberFormat="1" applyFont="1" applyFill="1" applyBorder="1" applyAlignment="1">
      <alignment horizontal="center" vertical="center" wrapText="1"/>
    </xf>
    <xf numFmtId="164" fontId="29" fillId="0" borderId="39" xfId="0" applyNumberFormat="1" applyFont="1" applyFill="1" applyBorder="1" applyAlignment="1">
      <alignment horizontal="center" vertical="center" wrapText="1"/>
    </xf>
    <xf numFmtId="49" fontId="4" fillId="0" borderId="26" xfId="0" applyNumberFormat="1" applyFont="1" applyFill="1" applyBorder="1" applyAlignment="1">
      <alignment horizontal="left" vertical="center" wrapText="1" indent="2"/>
    </xf>
    <xf numFmtId="3" fontId="4" fillId="0" borderId="13" xfId="0" applyNumberFormat="1" applyFont="1" applyFill="1" applyBorder="1" applyAlignment="1">
      <alignment vertical="center" wrapText="1"/>
    </xf>
    <xf numFmtId="0" fontId="7" fillId="0" borderId="0" xfId="0" applyFont="1" applyFill="1" applyAlignment="1">
      <alignment/>
    </xf>
    <xf numFmtId="3" fontId="7" fillId="0" borderId="0" xfId="0" applyNumberFormat="1" applyFont="1" applyFill="1" applyAlignment="1">
      <alignment/>
    </xf>
    <xf numFmtId="49" fontId="4" fillId="0" borderId="26" xfId="0" applyNumberFormat="1" applyFont="1" applyFill="1" applyBorder="1" applyAlignment="1" applyProtection="1">
      <alignment horizontal="left" vertical="center" wrapText="1" indent="4"/>
      <protection locked="0"/>
    </xf>
    <xf numFmtId="1" fontId="5" fillId="0" borderId="26" xfId="0" applyNumberFormat="1"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left" vertical="center" wrapText="1" indent="3"/>
      <protection locked="0"/>
    </xf>
    <xf numFmtId="0" fontId="0" fillId="0" borderId="30" xfId="0" applyFont="1" applyFill="1" applyBorder="1" applyAlignment="1">
      <alignment/>
    </xf>
    <xf numFmtId="3" fontId="0" fillId="0" borderId="30" xfId="0" applyNumberFormat="1" applyFont="1" applyFill="1" applyBorder="1" applyAlignment="1">
      <alignment/>
    </xf>
    <xf numFmtId="4" fontId="4" fillId="0" borderId="26" xfId="0" applyNumberFormat="1" applyFont="1" applyFill="1" applyBorder="1" applyAlignment="1" applyProtection="1">
      <alignment horizontal="center" vertical="center" wrapText="1"/>
      <protection locked="0"/>
    </xf>
    <xf numFmtId="3" fontId="4" fillId="0" borderId="40" xfId="0" applyNumberFormat="1" applyFont="1" applyFill="1" applyBorder="1" applyAlignment="1">
      <alignment horizontal="left" vertical="center" wrapText="1"/>
    </xf>
    <xf numFmtId="4" fontId="4" fillId="0" borderId="13" xfId="0" applyNumberFormat="1" applyFont="1" applyFill="1" applyBorder="1" applyAlignment="1" applyProtection="1">
      <alignment horizontal="center" vertical="center" wrapText="1"/>
      <protection locked="0"/>
    </xf>
    <xf numFmtId="4" fontId="4" fillId="0" borderId="13" xfId="59" applyNumberFormat="1" applyFont="1" applyFill="1" applyBorder="1" applyAlignment="1">
      <alignment horizontal="center" vertical="center" wrapText="1"/>
      <protection/>
    </xf>
    <xf numFmtId="1" fontId="5" fillId="0" borderId="39" xfId="0" applyNumberFormat="1" applyFont="1" applyFill="1" applyBorder="1" applyAlignment="1">
      <alignment horizontal="center" vertical="center" wrapText="1"/>
    </xf>
    <xf numFmtId="0" fontId="5" fillId="0" borderId="0" xfId="0" applyFont="1" applyFill="1" applyBorder="1" applyAlignment="1">
      <alignment horizontal="left" vertical="center" wrapText="1" indent="2"/>
    </xf>
    <xf numFmtId="1" fontId="5" fillId="0" borderId="39" xfId="0" applyNumberFormat="1" applyFont="1" applyFill="1" applyBorder="1" applyAlignment="1" applyProtection="1">
      <alignment horizontal="center" vertical="center" wrapText="1"/>
      <protection locked="0"/>
    </xf>
    <xf numFmtId="3" fontId="4" fillId="0" borderId="13" xfId="0" applyNumberFormat="1" applyFont="1" applyFill="1" applyBorder="1" applyAlignment="1">
      <alignment horizontal="left" vertical="center" wrapText="1"/>
    </xf>
    <xf numFmtId="3" fontId="0" fillId="0" borderId="0" xfId="0" applyNumberFormat="1" applyFont="1" applyFill="1" applyBorder="1" applyAlignment="1">
      <alignment/>
    </xf>
    <xf numFmtId="3" fontId="8" fillId="0" borderId="13" xfId="0" applyNumberFormat="1" applyFont="1" applyFill="1" applyBorder="1" applyAlignment="1">
      <alignment vertical="center"/>
    </xf>
    <xf numFmtId="3" fontId="8" fillId="0" borderId="1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vertical="center"/>
    </xf>
    <xf numFmtId="4" fontId="29" fillId="38" borderId="0" xfId="0" applyNumberFormat="1" applyFont="1" applyFill="1" applyBorder="1" applyAlignment="1">
      <alignment horizontal="center" vertical="center" wrapText="1"/>
    </xf>
    <xf numFmtId="164" fontId="29"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right" vertical="center" wrapText="1"/>
    </xf>
    <xf numFmtId="3" fontId="6" fillId="0" borderId="0" xfId="0" applyNumberFormat="1" applyFont="1" applyFill="1" applyBorder="1" applyAlignment="1">
      <alignment/>
    </xf>
    <xf numFmtId="4" fontId="29" fillId="0" borderId="34" xfId="0" applyNumberFormat="1" applyFont="1" applyFill="1" applyBorder="1" applyAlignment="1">
      <alignment horizontal="center" vertical="center" wrapText="1"/>
    </xf>
    <xf numFmtId="4" fontId="6" fillId="0" borderId="40" xfId="0" applyNumberFormat="1" applyFont="1" applyFill="1" applyBorder="1" applyAlignment="1">
      <alignment horizontal="left" vertical="center" wrapText="1"/>
    </xf>
    <xf numFmtId="3" fontId="6" fillId="0" borderId="40" xfId="0" applyNumberFormat="1" applyFont="1" applyFill="1" applyBorder="1" applyAlignment="1">
      <alignment horizontal="left" vertical="center" wrapText="1"/>
    </xf>
    <xf numFmtId="3" fontId="8" fillId="0" borderId="40" xfId="0" applyNumberFormat="1" applyFont="1" applyFill="1" applyBorder="1" applyAlignment="1">
      <alignment horizontal="left" vertical="center"/>
    </xf>
    <xf numFmtId="3" fontId="4" fillId="0" borderId="13" xfId="0" applyNumberFormat="1" applyFont="1" applyFill="1" applyBorder="1" applyAlignment="1">
      <alignment horizontal="center" vertical="center" wrapText="1"/>
    </xf>
    <xf numFmtId="3" fontId="6" fillId="0" borderId="13" xfId="0" applyNumberFormat="1" applyFont="1" applyFill="1" applyBorder="1" applyAlignment="1">
      <alignment horizontal="left" vertical="center" wrapText="1"/>
    </xf>
    <xf numFmtId="3" fontId="8" fillId="0" borderId="13" xfId="0" applyNumberFormat="1" applyFont="1" applyFill="1" applyBorder="1" applyAlignment="1">
      <alignment horizontal="left" vertical="center"/>
    </xf>
    <xf numFmtId="3" fontId="8" fillId="0" borderId="13" xfId="0" applyNumberFormat="1" applyFont="1" applyFill="1" applyBorder="1" applyAlignment="1">
      <alignment horizontal="center" vertical="center"/>
    </xf>
    <xf numFmtId="2" fontId="4" fillId="0" borderId="13" xfId="59" applyNumberFormat="1" applyFont="1" applyFill="1" applyBorder="1" applyAlignment="1">
      <alignment vertical="center" wrapText="1"/>
      <protection/>
    </xf>
    <xf numFmtId="4" fontId="8" fillId="0" borderId="13" xfId="0" applyNumberFormat="1" applyFont="1" applyFill="1" applyBorder="1" applyAlignment="1">
      <alignment horizontal="center" vertical="center" wrapText="1"/>
    </xf>
    <xf numFmtId="49" fontId="4" fillId="0" borderId="13" xfId="0" applyNumberFormat="1" applyFont="1" applyFill="1" applyBorder="1" applyAlignment="1" applyProtection="1">
      <alignment horizontal="left" vertical="center" wrapText="1" indent="4"/>
      <protection locked="0"/>
    </xf>
    <xf numFmtId="0" fontId="29" fillId="0" borderId="13" xfId="0" applyFont="1" applyFill="1" applyBorder="1" applyAlignment="1">
      <alignment horizontal="left" vertical="center" wrapText="1"/>
    </xf>
    <xf numFmtId="0" fontId="2" fillId="0" borderId="0" xfId="0" applyFont="1" applyFill="1" applyAlignment="1">
      <alignment horizontal="right"/>
    </xf>
    <xf numFmtId="0" fontId="5" fillId="0" borderId="0" xfId="0" applyFont="1" applyFill="1" applyAlignment="1">
      <alignment horizontal="right"/>
    </xf>
    <xf numFmtId="3" fontId="4" fillId="0" borderId="0" xfId="0" applyNumberFormat="1" applyFont="1" applyFill="1" applyBorder="1" applyAlignment="1">
      <alignment horizontal="right" vertical="center"/>
    </xf>
    <xf numFmtId="0" fontId="3" fillId="0" borderId="0" xfId="0" applyFont="1" applyFill="1" applyAlignment="1">
      <alignment horizontal="centerContinuous" vertical="center"/>
    </xf>
    <xf numFmtId="3" fontId="2" fillId="0" borderId="0" xfId="0" applyNumberFormat="1" applyFont="1" applyFill="1" applyAlignment="1">
      <alignment horizontal="centerContinuous" vertical="center"/>
    </xf>
    <xf numFmtId="0" fontId="0" fillId="0" borderId="0" xfId="0" applyFont="1" applyFill="1" applyAlignment="1">
      <alignment horizontal="centerContinuous" vertical="center"/>
    </xf>
    <xf numFmtId="3" fontId="4" fillId="0" borderId="13" xfId="0" applyNumberFormat="1" applyFont="1" applyFill="1" applyBorder="1" applyAlignment="1">
      <alignment horizontal="center" vertical="center"/>
    </xf>
    <xf numFmtId="3" fontId="4" fillId="0" borderId="13" xfId="0" applyNumberFormat="1" applyFont="1" applyFill="1" applyBorder="1" applyAlignment="1">
      <alignment horizontal="right" vertical="center"/>
    </xf>
    <xf numFmtId="3" fontId="4" fillId="0" borderId="13" xfId="0" applyNumberFormat="1" applyFont="1" applyFill="1" applyBorder="1" applyAlignment="1">
      <alignment vertical="center"/>
    </xf>
    <xf numFmtId="4" fontId="4" fillId="0" borderId="41" xfId="0" applyNumberFormat="1" applyFont="1" applyFill="1" applyBorder="1" applyAlignment="1">
      <alignment horizontal="center" vertical="center" wrapText="1"/>
    </xf>
    <xf numFmtId="4" fontId="15" fillId="34" borderId="13" xfId="0" applyNumberFormat="1" applyFont="1" applyFill="1" applyBorder="1" applyAlignment="1" applyProtection="1">
      <alignment horizontal="right" vertical="center" wrapText="1"/>
      <protection/>
    </xf>
    <xf numFmtId="4" fontId="16" fillId="36" borderId="24" xfId="81" applyNumberFormat="1" applyFont="1" applyFill="1" applyBorder="1" applyAlignment="1" applyProtection="1">
      <alignment horizontal="right" vertical="center" wrapText="1"/>
      <protection/>
    </xf>
    <xf numFmtId="4" fontId="16" fillId="36" borderId="42" xfId="81" applyNumberFormat="1" applyFont="1" applyFill="1" applyBorder="1" applyAlignment="1" applyProtection="1">
      <alignment horizontal="right" vertical="center" wrapText="1"/>
      <protection/>
    </xf>
    <xf numFmtId="4" fontId="16" fillId="36" borderId="39" xfId="81" applyNumberFormat="1" applyFont="1" applyFill="1" applyBorder="1" applyAlignment="1" applyProtection="1">
      <alignment horizontal="right" vertical="center" wrapText="1"/>
      <protection/>
    </xf>
    <xf numFmtId="4" fontId="15" fillId="34" borderId="24" xfId="0" applyNumberFormat="1" applyFont="1" applyFill="1" applyBorder="1" applyAlignment="1" applyProtection="1">
      <alignment horizontal="right" vertical="center" wrapText="1"/>
      <protection/>
    </xf>
    <xf numFmtId="4" fontId="15" fillId="34" borderId="42" xfId="0" applyNumberFormat="1" applyFont="1" applyFill="1" applyBorder="1" applyAlignment="1" applyProtection="1">
      <alignment horizontal="right" vertical="center" wrapText="1"/>
      <protection/>
    </xf>
    <xf numFmtId="4" fontId="15" fillId="34" borderId="39" xfId="0" applyNumberFormat="1" applyFont="1" applyFill="1" applyBorder="1" applyAlignment="1" applyProtection="1">
      <alignment horizontal="right" vertical="center" wrapText="1"/>
      <protection/>
    </xf>
    <xf numFmtId="4" fontId="16" fillId="36" borderId="24" xfId="81" applyNumberFormat="1" applyFont="1" applyFill="1" applyBorder="1" applyAlignment="1" applyProtection="1">
      <alignment horizontal="right" vertical="center" wrapText="1"/>
      <protection locked="0"/>
    </xf>
    <xf numFmtId="4" fontId="16" fillId="36" borderId="42" xfId="81" applyNumberFormat="1" applyFont="1" applyFill="1" applyBorder="1" applyAlignment="1" applyProtection="1">
      <alignment horizontal="right" vertical="center" wrapText="1"/>
      <protection locked="0"/>
    </xf>
    <xf numFmtId="4" fontId="16" fillId="36" borderId="39" xfId="81" applyNumberFormat="1" applyFont="1" applyFill="1" applyBorder="1" applyAlignment="1" applyProtection="1">
      <alignment horizontal="right" vertical="center" wrapText="1"/>
      <protection locked="0"/>
    </xf>
    <xf numFmtId="0" fontId="15" fillId="37" borderId="24" xfId="0" applyNumberFormat="1" applyFont="1" applyFill="1" applyBorder="1" applyAlignment="1" applyProtection="1">
      <alignment horizontal="center" vertical="center" wrapText="1"/>
      <protection locked="0"/>
    </xf>
    <xf numFmtId="0" fontId="15" fillId="37" borderId="42" xfId="0" applyNumberFormat="1" applyFont="1" applyFill="1" applyBorder="1" applyAlignment="1" applyProtection="1">
      <alignment horizontal="center" vertical="center" wrapText="1"/>
      <protection locked="0"/>
    </xf>
    <xf numFmtId="0" fontId="15" fillId="37" borderId="39" xfId="0" applyNumberFormat="1" applyFont="1" applyFill="1" applyBorder="1" applyAlignment="1" applyProtection="1">
      <alignment horizontal="center" vertical="center" wrapText="1"/>
      <protection locked="0"/>
    </xf>
    <xf numFmtId="0" fontId="15" fillId="0" borderId="23" xfId="0" applyNumberFormat="1" applyFont="1" applyBorder="1" applyAlignment="1" applyProtection="1">
      <alignment horizontal="center" vertical="center" wrapText="1"/>
      <protection/>
    </xf>
    <xf numFmtId="0" fontId="15" fillId="0" borderId="43" xfId="0" applyNumberFormat="1" applyFont="1" applyBorder="1" applyAlignment="1" applyProtection="1">
      <alignment horizontal="center" vertical="center" wrapText="1"/>
      <protection/>
    </xf>
    <xf numFmtId="0" fontId="15" fillId="0" borderId="44" xfId="0" applyNumberFormat="1" applyFont="1" applyBorder="1" applyAlignment="1" applyProtection="1">
      <alignment horizontal="center" vertical="center" wrapText="1"/>
      <protection/>
    </xf>
    <xf numFmtId="0" fontId="15" fillId="34" borderId="24" xfId="0" applyNumberFormat="1" applyFont="1" applyFill="1" applyBorder="1" applyAlignment="1" applyProtection="1">
      <alignment horizontal="left" vertical="center" wrapText="1" indent="1"/>
      <protection/>
    </xf>
    <xf numFmtId="0" fontId="15" fillId="37" borderId="42" xfId="0" applyNumberFormat="1" applyFont="1" applyFill="1" applyBorder="1" applyAlignment="1" applyProtection="1">
      <alignment horizontal="left" vertical="center" wrapText="1" indent="1"/>
      <protection/>
    </xf>
    <xf numFmtId="0" fontId="15" fillId="37" borderId="39" xfId="0" applyNumberFormat="1" applyFont="1" applyFill="1" applyBorder="1" applyAlignment="1" applyProtection="1">
      <alignment horizontal="left" vertical="center" wrapText="1" indent="1"/>
      <protection/>
    </xf>
    <xf numFmtId="4" fontId="16" fillId="36" borderId="24" xfId="81" applyNumberFormat="1" applyFont="1" applyFill="1" applyBorder="1" applyAlignment="1" applyProtection="1">
      <alignment horizontal="left" vertical="center" wrapText="1"/>
      <protection locked="0"/>
    </xf>
    <xf numFmtId="4" fontId="16" fillId="36" borderId="42" xfId="81" applyNumberFormat="1" applyFont="1" applyFill="1" applyBorder="1" applyAlignment="1" applyProtection="1">
      <alignment horizontal="left" vertical="center" wrapText="1"/>
      <protection locked="0"/>
    </xf>
    <xf numFmtId="4" fontId="16" fillId="36" borderId="39" xfId="81" applyNumberFormat="1" applyFont="1" applyFill="1" applyBorder="1" applyAlignment="1" applyProtection="1">
      <alignment horizontal="left" vertical="center" wrapText="1"/>
      <protection locked="0"/>
    </xf>
    <xf numFmtId="0" fontId="15" fillId="37" borderId="24" xfId="0" applyNumberFormat="1" applyFont="1" applyFill="1" applyBorder="1" applyAlignment="1" applyProtection="1">
      <alignment horizontal="left" vertical="center" wrapText="1" indent="1"/>
      <protection locked="0"/>
    </xf>
    <xf numFmtId="0" fontId="15" fillId="37" borderId="42" xfId="0" applyNumberFormat="1" applyFont="1" applyFill="1" applyBorder="1" applyAlignment="1" applyProtection="1">
      <alignment horizontal="left" vertical="center" wrapText="1" indent="1"/>
      <protection locked="0"/>
    </xf>
    <xf numFmtId="0" fontId="15" fillId="37" borderId="39" xfId="0" applyNumberFormat="1" applyFont="1" applyFill="1" applyBorder="1" applyAlignment="1" applyProtection="1">
      <alignment horizontal="left" vertical="center" wrapText="1" indent="1"/>
      <protection locked="0"/>
    </xf>
    <xf numFmtId="0" fontId="15" fillId="37" borderId="24" xfId="0" applyNumberFormat="1" applyFont="1" applyFill="1" applyBorder="1" applyAlignment="1" applyProtection="1">
      <alignment horizontal="left" vertical="center" wrapText="1" indent="3"/>
      <protection locked="0"/>
    </xf>
    <xf numFmtId="0" fontId="15" fillId="37" borderId="42" xfId="0" applyNumberFormat="1" applyFont="1" applyFill="1" applyBorder="1" applyAlignment="1" applyProtection="1">
      <alignment horizontal="left" vertical="center" wrapText="1" indent="3"/>
      <protection locked="0"/>
    </xf>
    <xf numFmtId="0" fontId="15" fillId="37" borderId="39" xfId="0" applyNumberFormat="1" applyFont="1" applyFill="1" applyBorder="1" applyAlignment="1" applyProtection="1">
      <alignment horizontal="left" vertical="center" wrapText="1" indent="3"/>
      <protection locked="0"/>
    </xf>
    <xf numFmtId="0" fontId="15" fillId="37" borderId="24" xfId="0" applyNumberFormat="1" applyFont="1" applyFill="1" applyBorder="1" applyAlignment="1" applyProtection="1">
      <alignment horizontal="left" vertical="center" wrapText="1" indent="4"/>
      <protection locked="0"/>
    </xf>
    <xf numFmtId="0" fontId="15" fillId="37" borderId="42" xfId="0" applyNumberFormat="1" applyFont="1" applyFill="1" applyBorder="1" applyAlignment="1" applyProtection="1">
      <alignment horizontal="left" vertical="center" wrapText="1" indent="4"/>
      <protection locked="0"/>
    </xf>
    <xf numFmtId="0" fontId="15" fillId="37" borderId="39" xfId="0" applyNumberFormat="1" applyFont="1" applyFill="1" applyBorder="1" applyAlignment="1" applyProtection="1">
      <alignment horizontal="left" vertical="center" wrapText="1" indent="4"/>
      <protection locked="0"/>
    </xf>
    <xf numFmtId="0" fontId="15" fillId="37" borderId="24" xfId="0" applyNumberFormat="1" applyFont="1" applyFill="1" applyBorder="1" applyAlignment="1" applyProtection="1">
      <alignment horizontal="left" vertical="center" wrapText="1" indent="2"/>
      <protection locked="0"/>
    </xf>
    <xf numFmtId="0" fontId="15" fillId="37" borderId="42" xfId="0" applyNumberFormat="1" applyFont="1" applyFill="1" applyBorder="1" applyAlignment="1" applyProtection="1">
      <alignment horizontal="left" vertical="center" wrapText="1" indent="2"/>
      <protection locked="0"/>
    </xf>
    <xf numFmtId="0" fontId="15" fillId="37" borderId="39" xfId="0" applyNumberFormat="1" applyFont="1" applyFill="1" applyBorder="1" applyAlignment="1" applyProtection="1">
      <alignment horizontal="left" vertical="center" wrapText="1" indent="2"/>
      <protection locked="0"/>
    </xf>
    <xf numFmtId="0" fontId="17" fillId="0" borderId="13" xfId="0" applyFont="1" applyFill="1" applyBorder="1" applyAlignment="1" applyProtection="1">
      <alignment horizontal="center" vertical="center" wrapText="1"/>
      <protection/>
    </xf>
    <xf numFmtId="0" fontId="15" fillId="0" borderId="0" xfId="82" applyFont="1" applyFill="1" applyBorder="1" applyAlignment="1" applyProtection="1">
      <alignment horizontal="right" vertical="center"/>
      <protection locked="0"/>
    </xf>
    <xf numFmtId="0" fontId="19" fillId="39" borderId="45" xfId="0" applyFont="1" applyFill="1" applyBorder="1" applyAlignment="1">
      <alignment horizontal="center" vertical="center" wrapText="1"/>
    </xf>
    <xf numFmtId="0" fontId="19" fillId="39" borderId="37" xfId="0" applyFont="1" applyFill="1" applyBorder="1" applyAlignment="1">
      <alignment horizontal="center" vertical="center" wrapText="1"/>
    </xf>
    <xf numFmtId="0" fontId="19" fillId="39" borderId="46" xfId="0" applyFont="1" applyFill="1" applyBorder="1" applyAlignment="1">
      <alignment horizontal="center" vertical="center" wrapText="1"/>
    </xf>
    <xf numFmtId="0" fontId="19" fillId="39" borderId="47" xfId="0" applyFont="1" applyFill="1" applyBorder="1" applyAlignment="1">
      <alignment horizontal="center" vertical="center" wrapText="1"/>
    </xf>
    <xf numFmtId="0" fontId="19" fillId="39" borderId="48" xfId="0" applyFont="1" applyFill="1" applyBorder="1" applyAlignment="1">
      <alignment horizontal="center" vertical="center" wrapText="1"/>
    </xf>
    <xf numFmtId="0" fontId="19" fillId="39" borderId="49" xfId="0" applyFont="1" applyFill="1" applyBorder="1" applyAlignment="1">
      <alignment horizontal="center" vertical="center" wrapText="1"/>
    </xf>
    <xf numFmtId="49" fontId="17" fillId="0" borderId="10" xfId="0" applyNumberFormat="1" applyFont="1" applyBorder="1" applyAlignment="1" applyProtection="1">
      <alignment horizontal="center" vertical="center"/>
      <protection/>
    </xf>
    <xf numFmtId="49" fontId="17" fillId="0" borderId="12" xfId="0" applyNumberFormat="1" applyFont="1" applyBorder="1" applyAlignment="1" applyProtection="1">
      <alignment horizontal="center" vertical="center"/>
      <protection/>
    </xf>
    <xf numFmtId="49" fontId="17" fillId="0" borderId="50" xfId="0" applyNumberFormat="1" applyFont="1" applyBorder="1" applyAlignment="1" applyProtection="1">
      <alignment horizontal="center" vertical="center"/>
      <protection/>
    </xf>
    <xf numFmtId="49" fontId="17" fillId="0" borderId="11" xfId="0" applyNumberFormat="1" applyFont="1" applyBorder="1" applyAlignment="1" applyProtection="1">
      <alignment horizontal="center" vertical="center" wrapText="1"/>
      <protection/>
    </xf>
    <xf numFmtId="49" fontId="17" fillId="0" borderId="13" xfId="0" applyNumberFormat="1" applyFont="1" applyBorder="1" applyAlignment="1" applyProtection="1">
      <alignment horizontal="center" vertical="center" wrapText="1"/>
      <protection/>
    </xf>
    <xf numFmtId="49" fontId="17" fillId="0" borderId="20" xfId="0" applyNumberFormat="1" applyFont="1" applyBorder="1" applyAlignment="1" applyProtection="1">
      <alignment horizontal="center" vertical="center" wrapText="1"/>
      <protection/>
    </xf>
    <xf numFmtId="0" fontId="17" fillId="33" borderId="51" xfId="0" applyFont="1" applyFill="1" applyBorder="1" applyAlignment="1" applyProtection="1">
      <alignment horizontal="center" vertical="center" wrapText="1"/>
      <protection/>
    </xf>
    <xf numFmtId="0" fontId="17" fillId="33" borderId="42" xfId="0" applyFont="1" applyFill="1" applyBorder="1" applyAlignment="1" applyProtection="1">
      <alignment horizontal="center" vertical="center" wrapText="1"/>
      <protection/>
    </xf>
    <xf numFmtId="0" fontId="17" fillId="33" borderId="52" xfId="0" applyFont="1" applyFill="1" applyBorder="1" applyAlignment="1" applyProtection="1">
      <alignment horizontal="center" vertical="center" wrapText="1"/>
      <protection/>
    </xf>
    <xf numFmtId="49" fontId="17" fillId="0" borderId="51" xfId="0" applyNumberFormat="1" applyFont="1" applyBorder="1" applyAlignment="1" applyProtection="1">
      <alignment horizontal="center" vertical="center" wrapText="1"/>
      <protection/>
    </xf>
    <xf numFmtId="49" fontId="17" fillId="0" borderId="42" xfId="0" applyNumberFormat="1" applyFont="1" applyBorder="1" applyAlignment="1" applyProtection="1">
      <alignment horizontal="center" vertical="center" wrapText="1"/>
      <protection/>
    </xf>
    <xf numFmtId="49" fontId="17" fillId="0" borderId="52" xfId="0" applyNumberFormat="1" applyFont="1" applyBorder="1" applyAlignment="1" applyProtection="1">
      <alignment horizontal="center" vertical="center" wrapText="1"/>
      <protection/>
    </xf>
    <xf numFmtId="0" fontId="17" fillId="33" borderId="11" xfId="0" applyFont="1" applyFill="1" applyBorder="1" applyAlignment="1" applyProtection="1">
      <alignment horizontal="center" vertical="center" wrapText="1"/>
      <protection/>
    </xf>
    <xf numFmtId="0" fontId="17" fillId="33" borderId="22" xfId="0" applyFont="1" applyFill="1" applyBorder="1" applyAlignment="1" applyProtection="1">
      <alignment horizontal="center" vertical="center" wrapText="1"/>
      <protection/>
    </xf>
    <xf numFmtId="0" fontId="17" fillId="33" borderId="13" xfId="0" applyFont="1" applyFill="1" applyBorder="1" applyAlignment="1" applyProtection="1">
      <alignment horizontal="center" vertical="center" wrapText="1"/>
      <protection/>
    </xf>
    <xf numFmtId="0" fontId="17" fillId="33" borderId="20" xfId="0" applyFont="1" applyFill="1" applyBorder="1" applyAlignment="1" applyProtection="1">
      <alignment horizontal="center" vertical="center" wrapText="1"/>
      <protection/>
    </xf>
    <xf numFmtId="0" fontId="16" fillId="0" borderId="0" xfId="82" applyNumberFormat="1" applyFont="1" applyFill="1" applyBorder="1" applyAlignment="1" applyProtection="1">
      <alignment horizontal="right" vertical="center"/>
      <protection locked="0"/>
    </xf>
    <xf numFmtId="0" fontId="17" fillId="0" borderId="0" xfId="82" applyFont="1" applyFill="1" applyBorder="1" applyAlignment="1" applyProtection="1">
      <alignment horizontal="right" vertical="center" wrapText="1"/>
      <protection locked="0"/>
    </xf>
    <xf numFmtId="0" fontId="0" fillId="0" borderId="0" xfId="0" applyFill="1" applyAlignment="1">
      <alignment horizontal="right"/>
    </xf>
    <xf numFmtId="0" fontId="15" fillId="0" borderId="0" xfId="82" applyFont="1" applyFill="1" applyBorder="1" applyAlignment="1" applyProtection="1">
      <alignment horizontal="right" vertical="center" wrapText="1"/>
      <protection locked="0"/>
    </xf>
    <xf numFmtId="3" fontId="8" fillId="0" borderId="0" xfId="0" applyNumberFormat="1" applyFont="1" applyFill="1" applyBorder="1" applyAlignment="1">
      <alignment horizontal="center" vertical="center"/>
    </xf>
    <xf numFmtId="2"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3" fontId="0" fillId="0" borderId="0" xfId="0" applyNumberFormat="1" applyFont="1" applyFill="1" applyBorder="1" applyAlignment="1">
      <alignment horizontal="center"/>
    </xf>
    <xf numFmtId="4" fontId="4" fillId="0" borderId="24" xfId="0" applyNumberFormat="1" applyFont="1" applyFill="1" applyBorder="1" applyAlignment="1" applyProtection="1">
      <alignment horizontal="center" vertical="center" wrapText="1"/>
      <protection locked="0"/>
    </xf>
    <xf numFmtId="4" fontId="4" fillId="0" borderId="39" xfId="0" applyNumberFormat="1" applyFont="1" applyFill="1" applyBorder="1" applyAlignment="1" applyProtection="1">
      <alignment horizontal="center" vertical="center" wrapText="1"/>
      <protection locked="0"/>
    </xf>
    <xf numFmtId="1" fontId="5" fillId="0" borderId="24" xfId="0" applyNumberFormat="1" applyFont="1" applyFill="1" applyBorder="1" applyAlignment="1" applyProtection="1">
      <alignment horizontal="center" vertical="center"/>
      <protection locked="0"/>
    </xf>
    <xf numFmtId="1" fontId="5" fillId="0" borderId="39" xfId="0" applyNumberFormat="1" applyFont="1" applyFill="1" applyBorder="1" applyAlignment="1" applyProtection="1">
      <alignment horizontal="center" vertical="center"/>
      <protection locked="0"/>
    </xf>
    <xf numFmtId="1" fontId="5" fillId="0" borderId="24" xfId="0" applyNumberFormat="1" applyFont="1" applyFill="1" applyBorder="1" applyAlignment="1">
      <alignment horizontal="center" vertical="center" wrapText="1"/>
    </xf>
    <xf numFmtId="0" fontId="0" fillId="0" borderId="39" xfId="0" applyBorder="1" applyAlignment="1">
      <alignment horizontal="center" vertical="center" wrapText="1"/>
    </xf>
    <xf numFmtId="1" fontId="5" fillId="0" borderId="24" xfId="0" applyNumberFormat="1" applyFont="1" applyFill="1" applyBorder="1" applyAlignment="1" applyProtection="1">
      <alignment horizontal="center" vertical="center" wrapText="1"/>
      <protection locked="0"/>
    </xf>
    <xf numFmtId="1" fontId="5" fillId="0" borderId="39" xfId="0" applyNumberFormat="1" applyFont="1" applyFill="1" applyBorder="1" applyAlignment="1" applyProtection="1">
      <alignment horizontal="center" vertical="center" wrapText="1"/>
      <protection locked="0"/>
    </xf>
    <xf numFmtId="1" fontId="5" fillId="0" borderId="39" xfId="0" applyNumberFormat="1" applyFont="1" applyFill="1" applyBorder="1" applyAlignment="1">
      <alignment horizontal="center" vertical="center" wrapText="1"/>
    </xf>
    <xf numFmtId="3" fontId="4" fillId="0" borderId="13" xfId="0" applyNumberFormat="1" applyFont="1" applyFill="1" applyBorder="1" applyAlignment="1">
      <alignment vertical="center" wrapText="1"/>
    </xf>
    <xf numFmtId="3" fontId="4" fillId="0" borderId="13"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9" xfId="0" applyFont="1" applyFill="1" applyBorder="1" applyAlignment="1">
      <alignment horizontal="center" vertical="center" wrapText="1"/>
    </xf>
    <xf numFmtId="49" fontId="4" fillId="0" borderId="24" xfId="59" applyNumberFormat="1" applyFont="1" applyFill="1" applyBorder="1" applyAlignment="1">
      <alignment horizontal="center" vertical="center" wrapText="1"/>
      <protection/>
    </xf>
    <xf numFmtId="49" fontId="4" fillId="0" borderId="39" xfId="59" applyNumberFormat="1" applyFont="1" applyFill="1" applyBorder="1" applyAlignment="1">
      <alignment horizontal="center" vertical="center" wrapText="1"/>
      <protection/>
    </xf>
    <xf numFmtId="3" fontId="4" fillId="0" borderId="24" xfId="0" applyNumberFormat="1" applyFont="1" applyFill="1" applyBorder="1" applyAlignment="1">
      <alignment horizontal="center" vertical="center"/>
    </xf>
    <xf numFmtId="3" fontId="4" fillId="0" borderId="39" xfId="0" applyNumberFormat="1" applyFont="1" applyFill="1" applyBorder="1" applyAlignment="1">
      <alignment horizontal="center" vertical="center"/>
    </xf>
  </cellXfs>
  <cellStyles count="7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0 2" xfId="54"/>
    <cellStyle name="Обычный 10 3" xfId="55"/>
    <cellStyle name="Обычный 10 3 2" xfId="56"/>
    <cellStyle name="Обычный 11" xfId="57"/>
    <cellStyle name="Обычный 12" xfId="58"/>
    <cellStyle name="Обычный 2" xfId="59"/>
    <cellStyle name="Обычный 2 10" xfId="60"/>
    <cellStyle name="Обычный 2 11" xfId="61"/>
    <cellStyle name="Обычный 2 2" xfId="62"/>
    <cellStyle name="Обычный 2 3" xfId="63"/>
    <cellStyle name="Обычный 2 4" xfId="64"/>
    <cellStyle name="Обычный 2 5" xfId="65"/>
    <cellStyle name="Обычный 2 6" xfId="66"/>
    <cellStyle name="Обычный 2 7" xfId="67"/>
    <cellStyle name="Обычный 2 8" xfId="68"/>
    <cellStyle name="Обычный 2 9" xfId="69"/>
    <cellStyle name="Обычный 3" xfId="70"/>
    <cellStyle name="Обычный 3 2" xfId="71"/>
    <cellStyle name="Обычный 3 3" xfId="72"/>
    <cellStyle name="Обычный 3 3 2" xfId="73"/>
    <cellStyle name="Обычный 4" xfId="74"/>
    <cellStyle name="Обычный 5" xfId="75"/>
    <cellStyle name="Обычный 6" xfId="76"/>
    <cellStyle name="Обычный 7" xfId="77"/>
    <cellStyle name="Обычный 8" xfId="78"/>
    <cellStyle name="Обычный 9" xfId="79"/>
    <cellStyle name="Обычный_ADR.PR.REM.VS.4.78" xfId="80"/>
    <cellStyle name="Обычный_INVEST_WARM_PLAN" xfId="81"/>
    <cellStyle name="Обычный_Приложения по доставке" xfId="82"/>
    <cellStyle name="Followed Hyperlink" xfId="83"/>
    <cellStyle name="Плохой" xfId="84"/>
    <cellStyle name="Пояснение" xfId="85"/>
    <cellStyle name="Примечание" xfId="86"/>
    <cellStyle name="Percent" xfId="87"/>
    <cellStyle name="Связанная ячейка" xfId="88"/>
    <cellStyle name="Текст предупреждения" xfId="89"/>
    <cellStyle name="Comma" xfId="90"/>
    <cellStyle name="Comma [0]" xfId="91"/>
    <cellStyle name="Хороший"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15</xdr:row>
      <xdr:rowOff>171450</xdr:rowOff>
    </xdr:from>
    <xdr:to>
      <xdr:col>12</xdr:col>
      <xdr:colOff>0</xdr:colOff>
      <xdr:row>15</xdr:row>
      <xdr:rowOff>171450</xdr:rowOff>
    </xdr:to>
    <xdr:pic>
      <xdr:nvPicPr>
        <xdr:cNvPr id="1" name="HideIF"/>
        <xdr:cNvPicPr preferRelativeResize="1">
          <a:picLocks noChangeAspect="0"/>
        </xdr:cNvPicPr>
      </xdr:nvPicPr>
      <xdr:blipFill>
        <a:blip r:embed="rId1"/>
        <a:stretch>
          <a:fillRect/>
        </a:stretch>
      </xdr:blipFill>
      <xdr:spPr>
        <a:xfrm>
          <a:off x="6096000" y="2895600"/>
          <a:ext cx="0" cy="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ALL\&#1040;&#1083;&#1080;&#1085;&#1072;\&#1044;&#1083;&#1103;%20&#1059;&#1089;&#1082;&#1086;&#1074;&#1072;\EE.INVEST.PLAN.4.178_v.1.2.3%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heet"/>
      <sheetName val="RSheet"/>
      <sheetName val="SheetOrgReestr"/>
      <sheetName val="OrgReestrTemp"/>
      <sheetName val="Инструкция"/>
      <sheetName val="Титульный"/>
      <sheetName val="Ф.1.1"/>
      <sheetName val="Ф.1.2"/>
      <sheetName val="Ф.1.3"/>
      <sheetName val="Ф.2.2"/>
      <sheetName val="Ф.2.3.1"/>
      <sheetName val="Ф.2.3"/>
      <sheetName val="Ф.3.1"/>
      <sheetName val="Ф.3.2"/>
      <sheetName val="Ф.4.1"/>
      <sheetName val="Ф.4.2"/>
      <sheetName val="Ф.4.3"/>
      <sheetName val="Ф.5"/>
      <sheetName val="Ф.6.1"/>
      <sheetName val="Ф.6.2"/>
      <sheetName val="Ф.6.3"/>
      <sheetName val="Комментарии"/>
      <sheetName val="Проверка"/>
    </sheetNames>
    <sheetDataSet>
      <sheetData sheetId="0">
        <row r="2">
          <cell r="Q2" t="str">
            <v>Инвестиционная составляющая в тарифе</v>
          </cell>
        </row>
        <row r="3">
          <cell r="Q3" t="str">
            <v>Прибыль со свободного сектора</v>
          </cell>
        </row>
        <row r="4">
          <cell r="Q4" t="str">
            <v>Прибыль от технологического присоединения генерации</v>
          </cell>
        </row>
        <row r="5">
          <cell r="Q5" t="str">
            <v>Прибыль от технологического присоединения потребителей</v>
          </cell>
        </row>
        <row r="6">
          <cell r="Q6" t="str">
            <v>Прочая прибыль</v>
          </cell>
        </row>
        <row r="7">
          <cell r="Q7" t="str">
            <v>Амортизация, учтенная в тарифе</v>
          </cell>
        </row>
        <row r="8">
          <cell r="Q8" t="str">
            <v>Прочая амортизация</v>
          </cell>
        </row>
        <row r="9">
          <cell r="Q9" t="str">
            <v>Недоиспользованная амортизация прошлых лет</v>
          </cell>
        </row>
        <row r="10">
          <cell r="Q10" t="str">
            <v>Возврат НДС</v>
          </cell>
        </row>
        <row r="11">
          <cell r="Q11" t="str">
            <v>Прочие собственные средства</v>
          </cell>
        </row>
        <row r="12">
          <cell r="Q12" t="str">
            <v>Остаток собственных средств на начало года</v>
          </cell>
        </row>
        <row r="13">
          <cell r="Q13" t="str">
            <v>Кредиты</v>
          </cell>
        </row>
        <row r="14">
          <cell r="Q14" t="str">
            <v>Облигационные займы</v>
          </cell>
        </row>
        <row r="15">
          <cell r="Q15" t="str">
            <v>Займы организаций</v>
          </cell>
        </row>
        <row r="16">
          <cell r="Q16" t="str">
            <v>Бюджетное финансирование</v>
          </cell>
        </row>
        <row r="17">
          <cell r="Q17" t="str">
            <v>Средства внешних инвесторов</v>
          </cell>
        </row>
        <row r="18">
          <cell r="Q18" t="str">
            <v>Использование лизинга</v>
          </cell>
        </row>
        <row r="19">
          <cell r="Q19" t="str">
            <v>Прочие привлеченные средства</v>
          </cell>
        </row>
      </sheetData>
      <sheetData sheetId="5">
        <row r="14">
          <cell r="F14" t="str">
            <v>ОАО "Петродворцовая электросеть"</v>
          </cell>
        </row>
        <row r="24">
          <cell r="F24">
            <v>2011</v>
          </cell>
        </row>
        <row r="25">
          <cell r="F25" t="str">
            <v>5 лет</v>
          </cell>
        </row>
        <row r="34">
          <cell r="F34" t="str">
            <v>Самоталин Владимир Викторович</v>
          </cell>
        </row>
        <row r="35">
          <cell r="F35" t="str">
            <v>Генеральный директор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Z1145"/>
  <sheetViews>
    <sheetView zoomScale="55" zoomScaleNormal="55" zoomScalePageLayoutView="0" workbookViewId="0" topLeftCell="A1">
      <selection activeCell="AD637" sqref="AD637:AD639"/>
    </sheetView>
  </sheetViews>
  <sheetFormatPr defaultColWidth="9.00390625" defaultRowHeight="12.75"/>
  <cols>
    <col min="4" max="4" width="35.00390625" style="0" customWidth="1"/>
    <col min="7" max="29" width="0" style="0" hidden="1" customWidth="1"/>
  </cols>
  <sheetData>
    <row r="2" spans="2:52" ht="12.75">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268" t="s">
        <v>29</v>
      </c>
      <c r="AY2" s="268"/>
      <c r="AZ2" s="268"/>
    </row>
    <row r="3" spans="2:52" ht="12.75">
      <c r="B3" s="58"/>
      <c r="C3" s="269"/>
      <c r="D3" s="269"/>
      <c r="E3" s="58"/>
      <c r="F3" s="58"/>
      <c r="G3" s="58"/>
      <c r="H3" s="58"/>
      <c r="I3" s="58"/>
      <c r="J3" s="58"/>
      <c r="K3" s="58"/>
      <c r="L3" s="58"/>
      <c r="M3" s="58"/>
      <c r="N3" s="58"/>
      <c r="O3" s="58"/>
      <c r="P3" s="58"/>
      <c r="Q3" s="58"/>
      <c r="R3" s="269"/>
      <c r="S3" s="269"/>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270" t="s">
        <v>0</v>
      </c>
      <c r="AY3" s="270"/>
      <c r="AZ3" s="270"/>
    </row>
    <row r="4" spans="2:52" ht="12.75">
      <c r="B4" s="58"/>
      <c r="C4" s="270"/>
      <c r="D4" s="270"/>
      <c r="E4" s="58"/>
      <c r="F4" s="58"/>
      <c r="G4" s="58"/>
      <c r="H4" s="58"/>
      <c r="I4" s="58"/>
      <c r="J4" s="58"/>
      <c r="K4" s="58"/>
      <c r="L4" s="58"/>
      <c r="M4" s="58"/>
      <c r="N4" s="58"/>
      <c r="O4" s="58"/>
      <c r="P4" s="58"/>
      <c r="Q4" s="58"/>
      <c r="R4" s="270"/>
      <c r="S4" s="270"/>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267" t="str">
        <f>IF(B_POST="","",B_POST)</f>
        <v>Генеральный директор</v>
      </c>
      <c r="AY4" s="267"/>
      <c r="AZ4" s="267"/>
    </row>
    <row r="5" spans="2:52" ht="12.75">
      <c r="B5" s="58"/>
      <c r="C5" s="60"/>
      <c r="D5" s="59"/>
      <c r="E5" s="58"/>
      <c r="F5" s="58"/>
      <c r="G5" s="58"/>
      <c r="H5" s="58"/>
      <c r="I5" s="58"/>
      <c r="J5" s="58"/>
      <c r="K5" s="58"/>
      <c r="L5" s="58"/>
      <c r="M5" s="58"/>
      <c r="N5" s="58"/>
      <c r="O5" s="58"/>
      <c r="P5" s="58"/>
      <c r="Q5" s="58"/>
      <c r="R5" s="60"/>
      <c r="S5" s="59"/>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267" t="str">
        <f>IF(B_FIO="","",B_FIO)</f>
        <v>Самоталин Владимир Викторович</v>
      </c>
      <c r="AY5" s="267"/>
      <c r="AZ5" s="267"/>
    </row>
    <row r="6" spans="2:52" ht="12.75">
      <c r="B6" s="58"/>
      <c r="C6" s="61"/>
      <c r="D6" s="62"/>
      <c r="E6" s="58"/>
      <c r="F6" s="58"/>
      <c r="G6" s="58"/>
      <c r="H6" s="58"/>
      <c r="I6" s="58"/>
      <c r="J6" s="58"/>
      <c r="K6" s="58"/>
      <c r="L6" s="58"/>
      <c r="M6" s="58"/>
      <c r="N6" s="58"/>
      <c r="O6" s="58"/>
      <c r="P6" s="58"/>
      <c r="Q6" s="58"/>
      <c r="R6" s="61"/>
      <c r="S6" s="62"/>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63"/>
      <c r="AY6" s="244" t="s">
        <v>30</v>
      </c>
      <c r="AZ6" s="244"/>
    </row>
    <row r="7" spans="2:52" ht="12.75">
      <c r="B7" s="58"/>
      <c r="C7" s="64"/>
      <c r="D7" s="65"/>
      <c r="E7" s="58"/>
      <c r="F7" s="58"/>
      <c r="G7" s="58"/>
      <c r="H7" s="58"/>
      <c r="I7" s="58"/>
      <c r="J7" s="58"/>
      <c r="K7" s="58"/>
      <c r="L7" s="58"/>
      <c r="M7" s="58"/>
      <c r="N7" s="58"/>
      <c r="O7" s="58"/>
      <c r="P7" s="58"/>
      <c r="Q7" s="58"/>
      <c r="R7" s="64"/>
      <c r="S7" s="65"/>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66"/>
      <c r="AY7" s="67" t="s">
        <v>31</v>
      </c>
      <c r="AZ7" s="66"/>
    </row>
    <row r="8" ht="13.5" thickBot="1">
      <c r="AZ8" s="68"/>
    </row>
    <row r="9" spans="2:52" ht="12.75">
      <c r="B9" s="245" t="s">
        <v>32</v>
      </c>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7"/>
    </row>
    <row r="10" spans="2:52" ht="13.5" thickBot="1">
      <c r="B10" s="248" t="str">
        <f>COMPANY&amp;", План "&amp;INV_BEGIN&amp;IF(INV_PERIOD="","",IF(INV_PERIOD="1 год"," год"," - "&amp;INV_BEGIN-1+VALUE(LEFT(INV_PERIOD,1))&amp;" гг."))</f>
        <v>ОАО "Петродворцовая электросеть", План 2011 - 2015 гг.</v>
      </c>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50"/>
    </row>
    <row r="11" spans="2:52" ht="12.75">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row>
    <row r="13" spans="2:52" ht="13.5" thickBot="1">
      <c r="B13" s="70"/>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2"/>
    </row>
    <row r="14" spans="2:52" ht="12.75">
      <c r="B14" s="73"/>
      <c r="C14" s="251" t="s">
        <v>33</v>
      </c>
      <c r="D14" s="254" t="s">
        <v>34</v>
      </c>
      <c r="E14" s="257" t="s">
        <v>35</v>
      </c>
      <c r="F14" s="263" t="s">
        <v>36</v>
      </c>
      <c r="G14" s="263" t="s">
        <v>37</v>
      </c>
      <c r="H14" s="263"/>
      <c r="I14" s="263"/>
      <c r="J14" s="263"/>
      <c r="K14" s="263" t="s">
        <v>38</v>
      </c>
      <c r="L14" s="263" t="s">
        <v>39</v>
      </c>
      <c r="M14" s="263" t="s">
        <v>40</v>
      </c>
      <c r="N14" s="263" t="s">
        <v>41</v>
      </c>
      <c r="O14" s="263" t="s">
        <v>42</v>
      </c>
      <c r="P14" s="263" t="s">
        <v>43</v>
      </c>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0" t="s">
        <v>44</v>
      </c>
      <c r="AS14" s="263" t="s">
        <v>45</v>
      </c>
      <c r="AT14" s="263"/>
      <c r="AU14" s="263"/>
      <c r="AV14" s="263"/>
      <c r="AW14" s="263"/>
      <c r="AX14" s="263"/>
      <c r="AY14" s="264"/>
      <c r="AZ14" s="74"/>
    </row>
    <row r="15" spans="2:52" ht="33.75">
      <c r="B15" s="73"/>
      <c r="C15" s="252"/>
      <c r="D15" s="255"/>
      <c r="E15" s="258"/>
      <c r="F15" s="265"/>
      <c r="G15" s="265"/>
      <c r="H15" s="265"/>
      <c r="I15" s="265"/>
      <c r="J15" s="265"/>
      <c r="K15" s="265"/>
      <c r="L15" s="265"/>
      <c r="M15" s="265"/>
      <c r="N15" s="265"/>
      <c r="O15" s="265"/>
      <c r="P15" s="243" t="str">
        <f>"План "&amp;INV_BEGIN&amp;" года "</f>
        <v>План 2011 года </v>
      </c>
      <c r="Q15" s="243"/>
      <c r="R15" s="243"/>
      <c r="S15" s="243"/>
      <c r="T15" s="243" t="str">
        <f>"План "&amp;INV_BEGIN+1&amp;" года "</f>
        <v>План 2012 года </v>
      </c>
      <c r="U15" s="243"/>
      <c r="V15" s="243"/>
      <c r="W15" s="243"/>
      <c r="X15" s="243" t="str">
        <f>"План "&amp;INV_BEGIN+2&amp;" года "</f>
        <v>План 2013 года </v>
      </c>
      <c r="Y15" s="243"/>
      <c r="Z15" s="243"/>
      <c r="AA15" s="243"/>
      <c r="AB15" s="243" t="str">
        <f>"План "&amp;INV_BEGIN+3&amp;" года "</f>
        <v>План 2014 года </v>
      </c>
      <c r="AC15" s="243"/>
      <c r="AD15" s="243"/>
      <c r="AE15" s="243"/>
      <c r="AF15" s="243" t="str">
        <f>"План "&amp;INV_BEGIN+4&amp;" года "</f>
        <v>План 2015 года </v>
      </c>
      <c r="AG15" s="243"/>
      <c r="AH15" s="243"/>
      <c r="AI15" s="243"/>
      <c r="AJ15" s="243" t="str">
        <f>"План "&amp;INV_BEGIN+5&amp;" года "</f>
        <v>План 2016 года </v>
      </c>
      <c r="AK15" s="243"/>
      <c r="AL15" s="243"/>
      <c r="AM15" s="243"/>
      <c r="AN15" s="265" t="s">
        <v>46</v>
      </c>
      <c r="AO15" s="265"/>
      <c r="AP15" s="265"/>
      <c r="AQ15" s="265"/>
      <c r="AR15" s="261"/>
      <c r="AS15" s="75" t="str">
        <f>"План "&amp;INV_BEGIN&amp;" года "</f>
        <v>План 2011 года </v>
      </c>
      <c r="AT15" s="75" t="str">
        <f>"План "&amp;INV_BEGIN+1&amp;" года "</f>
        <v>План 2012 года </v>
      </c>
      <c r="AU15" s="75" t="str">
        <f>"План "&amp;INV_BEGIN+2&amp;" года "</f>
        <v>План 2013 года </v>
      </c>
      <c r="AV15" s="75" t="str">
        <f>"План "&amp;INV_BEGIN+3&amp;" года "</f>
        <v>План 2014 года </v>
      </c>
      <c r="AW15" s="75" t="str">
        <f>"План "&amp;INV_BEGIN+4&amp;" года "</f>
        <v>План 2015 года </v>
      </c>
      <c r="AX15" s="75" t="str">
        <f>"План "&amp;INV_BEGIN+5&amp;" года "</f>
        <v>План 2016 года </v>
      </c>
      <c r="AY15" s="76" t="s">
        <v>46</v>
      </c>
      <c r="AZ15" s="74"/>
    </row>
    <row r="16" spans="2:52" ht="13.5" thickBot="1">
      <c r="B16" s="73"/>
      <c r="C16" s="253"/>
      <c r="D16" s="256"/>
      <c r="E16" s="259"/>
      <c r="F16" s="77" t="s">
        <v>47</v>
      </c>
      <c r="G16" s="77" t="s">
        <v>48</v>
      </c>
      <c r="H16" s="77" t="s">
        <v>49</v>
      </c>
      <c r="I16" s="77" t="s">
        <v>9</v>
      </c>
      <c r="J16" s="77" t="s">
        <v>8</v>
      </c>
      <c r="K16" s="266"/>
      <c r="L16" s="266"/>
      <c r="M16" s="77" t="s">
        <v>50</v>
      </c>
      <c r="N16" s="77" t="s">
        <v>50</v>
      </c>
      <c r="O16" s="77" t="s">
        <v>50</v>
      </c>
      <c r="P16" s="77" t="s">
        <v>48</v>
      </c>
      <c r="Q16" s="77" t="s">
        <v>49</v>
      </c>
      <c r="R16" s="77" t="s">
        <v>9</v>
      </c>
      <c r="S16" s="77" t="s">
        <v>8</v>
      </c>
      <c r="T16" s="77" t="s">
        <v>48</v>
      </c>
      <c r="U16" s="77" t="s">
        <v>49</v>
      </c>
      <c r="V16" s="77" t="s">
        <v>9</v>
      </c>
      <c r="W16" s="77" t="s">
        <v>8</v>
      </c>
      <c r="X16" s="77" t="s">
        <v>48</v>
      </c>
      <c r="Y16" s="77" t="s">
        <v>49</v>
      </c>
      <c r="Z16" s="77" t="s">
        <v>9</v>
      </c>
      <c r="AA16" s="77" t="s">
        <v>8</v>
      </c>
      <c r="AB16" s="77" t="s">
        <v>48</v>
      </c>
      <c r="AC16" s="77" t="s">
        <v>49</v>
      </c>
      <c r="AD16" s="77" t="s">
        <v>9</v>
      </c>
      <c r="AE16" s="77" t="s">
        <v>8</v>
      </c>
      <c r="AF16" s="77" t="s">
        <v>48</v>
      </c>
      <c r="AG16" s="77" t="s">
        <v>49</v>
      </c>
      <c r="AH16" s="77" t="s">
        <v>9</v>
      </c>
      <c r="AI16" s="77" t="s">
        <v>8</v>
      </c>
      <c r="AJ16" s="77" t="s">
        <v>48</v>
      </c>
      <c r="AK16" s="77" t="s">
        <v>49</v>
      </c>
      <c r="AL16" s="77" t="s">
        <v>9</v>
      </c>
      <c r="AM16" s="77" t="s">
        <v>8</v>
      </c>
      <c r="AN16" s="77" t="s">
        <v>48</v>
      </c>
      <c r="AO16" s="77" t="s">
        <v>49</v>
      </c>
      <c r="AP16" s="77" t="s">
        <v>9</v>
      </c>
      <c r="AQ16" s="77" t="s">
        <v>8</v>
      </c>
      <c r="AR16" s="262"/>
      <c r="AS16" s="77" t="s">
        <v>50</v>
      </c>
      <c r="AT16" s="77" t="s">
        <v>50</v>
      </c>
      <c r="AU16" s="77" t="s">
        <v>50</v>
      </c>
      <c r="AV16" s="77" t="s">
        <v>50</v>
      </c>
      <c r="AW16" s="77" t="s">
        <v>50</v>
      </c>
      <c r="AX16" s="77" t="s">
        <v>50</v>
      </c>
      <c r="AY16" s="78" t="s">
        <v>50</v>
      </c>
      <c r="AZ16" s="74"/>
    </row>
    <row r="17" spans="2:52" ht="15.75" thickBot="1">
      <c r="B17" s="73"/>
      <c r="C17" s="79">
        <v>1</v>
      </c>
      <c r="D17" s="79">
        <v>2</v>
      </c>
      <c r="E17" s="79" t="s">
        <v>17</v>
      </c>
      <c r="F17" s="79" t="s">
        <v>51</v>
      </c>
      <c r="G17" s="79" t="s">
        <v>52</v>
      </c>
      <c r="H17" s="79" t="s">
        <v>53</v>
      </c>
      <c r="I17" s="79" t="s">
        <v>54</v>
      </c>
      <c r="J17" s="79" t="s">
        <v>55</v>
      </c>
      <c r="K17" s="79" t="s">
        <v>56</v>
      </c>
      <c r="L17" s="79" t="s">
        <v>57</v>
      </c>
      <c r="M17" s="79" t="s">
        <v>58</v>
      </c>
      <c r="N17" s="79" t="s">
        <v>59</v>
      </c>
      <c r="O17" s="79" t="s">
        <v>60</v>
      </c>
      <c r="P17" s="79" t="s">
        <v>61</v>
      </c>
      <c r="Q17" s="79" t="s">
        <v>62</v>
      </c>
      <c r="R17" s="79" t="s">
        <v>63</v>
      </c>
      <c r="S17" s="79" t="s">
        <v>64</v>
      </c>
      <c r="T17" s="79" t="s">
        <v>65</v>
      </c>
      <c r="U17" s="79" t="s">
        <v>66</v>
      </c>
      <c r="V17" s="79" t="s">
        <v>67</v>
      </c>
      <c r="W17" s="79" t="s">
        <v>68</v>
      </c>
      <c r="X17" s="79" t="s">
        <v>69</v>
      </c>
      <c r="Y17" s="79" t="s">
        <v>70</v>
      </c>
      <c r="Z17" s="79" t="s">
        <v>71</v>
      </c>
      <c r="AA17" s="79" t="s">
        <v>72</v>
      </c>
      <c r="AB17" s="79" t="s">
        <v>73</v>
      </c>
      <c r="AC17" s="79" t="s">
        <v>74</v>
      </c>
      <c r="AD17" s="79" t="s">
        <v>75</v>
      </c>
      <c r="AE17" s="79" t="s">
        <v>76</v>
      </c>
      <c r="AF17" s="79" t="s">
        <v>77</v>
      </c>
      <c r="AG17" s="79" t="s">
        <v>78</v>
      </c>
      <c r="AH17" s="79" t="s">
        <v>79</v>
      </c>
      <c r="AI17" s="79" t="s">
        <v>80</v>
      </c>
      <c r="AJ17" s="79" t="s">
        <v>81</v>
      </c>
      <c r="AK17" s="79" t="s">
        <v>82</v>
      </c>
      <c r="AL17" s="79" t="s">
        <v>83</v>
      </c>
      <c r="AM17" s="79" t="s">
        <v>84</v>
      </c>
      <c r="AN17" s="79" t="s">
        <v>85</v>
      </c>
      <c r="AO17" s="79" t="s">
        <v>86</v>
      </c>
      <c r="AP17" s="79" t="s">
        <v>87</v>
      </c>
      <c r="AQ17" s="79" t="s">
        <v>88</v>
      </c>
      <c r="AR17" s="79"/>
      <c r="AS17" s="79" t="s">
        <v>89</v>
      </c>
      <c r="AT17" s="79" t="s">
        <v>90</v>
      </c>
      <c r="AU17" s="79" t="s">
        <v>91</v>
      </c>
      <c r="AV17" s="79" t="s">
        <v>92</v>
      </c>
      <c r="AW17" s="79" t="s">
        <v>93</v>
      </c>
      <c r="AX17" s="79" t="s">
        <v>94</v>
      </c>
      <c r="AY17" s="79" t="s">
        <v>95</v>
      </c>
      <c r="AZ17" s="74"/>
    </row>
    <row r="18" spans="2:52" ht="12.75">
      <c r="B18" s="80"/>
      <c r="C18" s="81"/>
      <c r="D18" s="82" t="s">
        <v>96</v>
      </c>
      <c r="E18" s="82"/>
      <c r="F18" s="82"/>
      <c r="G18" s="83">
        <f>G19+G551</f>
        <v>0</v>
      </c>
      <c r="H18" s="83">
        <f>H19+H551</f>
        <v>0</v>
      </c>
      <c r="I18" s="83">
        <f>I19+I551</f>
        <v>133.31</v>
      </c>
      <c r="J18" s="83">
        <f>J19+J551</f>
        <v>94.60499999999996</v>
      </c>
      <c r="K18" s="84"/>
      <c r="L18" s="84"/>
      <c r="M18" s="83">
        <f aca="true" t="shared" si="0" ref="M18:AQ18">M19+M551</f>
        <v>1961.5113400000005</v>
      </c>
      <c r="N18" s="83">
        <f t="shared" si="0"/>
        <v>0</v>
      </c>
      <c r="O18" s="83">
        <f t="shared" si="0"/>
        <v>505.76833999999997</v>
      </c>
      <c r="P18" s="83">
        <f t="shared" si="0"/>
        <v>0</v>
      </c>
      <c r="Q18" s="83">
        <f t="shared" si="0"/>
        <v>0</v>
      </c>
      <c r="R18" s="83">
        <f t="shared" si="0"/>
        <v>10.75</v>
      </c>
      <c r="S18" s="83">
        <f t="shared" si="0"/>
        <v>18.07</v>
      </c>
      <c r="T18" s="83">
        <f t="shared" si="0"/>
        <v>0</v>
      </c>
      <c r="U18" s="83">
        <f t="shared" si="0"/>
        <v>0</v>
      </c>
      <c r="V18" s="83">
        <f t="shared" si="0"/>
        <v>18.84</v>
      </c>
      <c r="W18" s="83">
        <f t="shared" si="0"/>
        <v>9.33</v>
      </c>
      <c r="X18" s="83">
        <f t="shared" si="0"/>
        <v>0</v>
      </c>
      <c r="Y18" s="83">
        <f t="shared" si="0"/>
        <v>0</v>
      </c>
      <c r="Z18" s="83">
        <f t="shared" si="0"/>
        <v>27.35</v>
      </c>
      <c r="AA18" s="83">
        <f t="shared" si="0"/>
        <v>14.059999999999999</v>
      </c>
      <c r="AB18" s="83">
        <f t="shared" si="0"/>
        <v>0</v>
      </c>
      <c r="AC18" s="83">
        <f t="shared" si="0"/>
        <v>0</v>
      </c>
      <c r="AD18" s="83">
        <f t="shared" si="0"/>
        <v>45.08</v>
      </c>
      <c r="AE18" s="83">
        <f t="shared" si="0"/>
        <v>43.16499999999999</v>
      </c>
      <c r="AF18" s="83">
        <f t="shared" si="0"/>
        <v>0</v>
      </c>
      <c r="AG18" s="83">
        <f t="shared" si="0"/>
        <v>0</v>
      </c>
      <c r="AH18" s="83">
        <f t="shared" si="0"/>
        <v>20.61</v>
      </c>
      <c r="AI18" s="83">
        <f t="shared" si="0"/>
        <v>20.105</v>
      </c>
      <c r="AJ18" s="83">
        <f t="shared" si="0"/>
        <v>0</v>
      </c>
      <c r="AK18" s="83">
        <f t="shared" si="0"/>
        <v>0</v>
      </c>
      <c r="AL18" s="83">
        <f t="shared" si="0"/>
        <v>0</v>
      </c>
      <c r="AM18" s="83">
        <f t="shared" si="0"/>
        <v>0</v>
      </c>
      <c r="AN18" s="83">
        <f t="shared" si="0"/>
        <v>0</v>
      </c>
      <c r="AO18" s="83">
        <f t="shared" si="0"/>
        <v>0</v>
      </c>
      <c r="AP18" s="83">
        <f t="shared" si="0"/>
        <v>122.63</v>
      </c>
      <c r="AQ18" s="83">
        <f t="shared" si="0"/>
        <v>104.72999999999996</v>
      </c>
      <c r="AR18" s="84"/>
      <c r="AS18" s="83">
        <f aca="true" t="shared" si="1" ref="AS18:AY18">AS19+AS551</f>
        <v>453.4699999999999</v>
      </c>
      <c r="AT18" s="83">
        <f t="shared" si="1"/>
        <v>219.2</v>
      </c>
      <c r="AU18" s="83">
        <f t="shared" si="1"/>
        <v>505.7683400000001</v>
      </c>
      <c r="AV18" s="83">
        <f t="shared" si="1"/>
        <v>374.75700000000006</v>
      </c>
      <c r="AW18" s="83">
        <f t="shared" si="1"/>
        <v>411.5160000000001</v>
      </c>
      <c r="AX18" s="83">
        <f t="shared" si="1"/>
        <v>0</v>
      </c>
      <c r="AY18" s="85">
        <f t="shared" si="1"/>
        <v>1964.7113400000007</v>
      </c>
      <c r="AZ18" s="86"/>
    </row>
    <row r="19" spans="2:52" ht="22.5">
      <c r="B19" s="80"/>
      <c r="C19" s="87" t="s">
        <v>97</v>
      </c>
      <c r="D19" s="88" t="s">
        <v>98</v>
      </c>
      <c r="E19" s="88"/>
      <c r="F19" s="88"/>
      <c r="G19" s="89">
        <f>G20+G385+G429+G432+G465+G468</f>
        <v>0</v>
      </c>
      <c r="H19" s="89">
        <f>H20+H385+H429+H432+H465+H468</f>
        <v>0</v>
      </c>
      <c r="I19" s="89">
        <f>I20+I385+I429+I432+I465+I468</f>
        <v>0.7</v>
      </c>
      <c r="J19" s="89">
        <f>J20+J385+J429+J432+J465+J468</f>
        <v>30.71</v>
      </c>
      <c r="K19" s="90"/>
      <c r="L19" s="90"/>
      <c r="M19" s="89">
        <f aca="true" t="shared" si="2" ref="M19:AQ19">M20+M385+M429+M432+M465+M468</f>
        <v>793.4558600000001</v>
      </c>
      <c r="N19" s="89">
        <f t="shared" si="2"/>
        <v>0</v>
      </c>
      <c r="O19" s="89">
        <f t="shared" si="2"/>
        <v>193.1398599999999</v>
      </c>
      <c r="P19" s="89">
        <f t="shared" si="2"/>
        <v>0</v>
      </c>
      <c r="Q19" s="89">
        <f t="shared" si="2"/>
        <v>0</v>
      </c>
      <c r="R19" s="89">
        <f t="shared" si="2"/>
        <v>0</v>
      </c>
      <c r="S19" s="89">
        <f t="shared" si="2"/>
        <v>10.12</v>
      </c>
      <c r="T19" s="89">
        <f t="shared" si="2"/>
        <v>0</v>
      </c>
      <c r="U19" s="89">
        <f t="shared" si="2"/>
        <v>0</v>
      </c>
      <c r="V19" s="89">
        <f t="shared" si="2"/>
        <v>0</v>
      </c>
      <c r="W19" s="89">
        <f t="shared" si="2"/>
        <v>2.63</v>
      </c>
      <c r="X19" s="89">
        <f t="shared" si="2"/>
        <v>0</v>
      </c>
      <c r="Y19" s="89">
        <f t="shared" si="2"/>
        <v>0</v>
      </c>
      <c r="Z19" s="89">
        <f t="shared" si="2"/>
        <v>1.43</v>
      </c>
      <c r="AA19" s="89">
        <f t="shared" si="2"/>
        <v>6.699999999999999</v>
      </c>
      <c r="AB19" s="89">
        <f t="shared" si="2"/>
        <v>0</v>
      </c>
      <c r="AC19" s="89">
        <f t="shared" si="2"/>
        <v>0</v>
      </c>
      <c r="AD19" s="89">
        <f t="shared" si="2"/>
        <v>0</v>
      </c>
      <c r="AE19" s="89">
        <f t="shared" si="2"/>
        <v>14.555</v>
      </c>
      <c r="AF19" s="89">
        <f t="shared" si="2"/>
        <v>0</v>
      </c>
      <c r="AG19" s="89">
        <f t="shared" si="2"/>
        <v>0</v>
      </c>
      <c r="AH19" s="89">
        <f t="shared" si="2"/>
        <v>0</v>
      </c>
      <c r="AI19" s="89">
        <f t="shared" si="2"/>
        <v>6.825</v>
      </c>
      <c r="AJ19" s="89">
        <f t="shared" si="2"/>
        <v>0</v>
      </c>
      <c r="AK19" s="89">
        <f t="shared" si="2"/>
        <v>0</v>
      </c>
      <c r="AL19" s="89">
        <f t="shared" si="2"/>
        <v>0</v>
      </c>
      <c r="AM19" s="89">
        <f t="shared" si="2"/>
        <v>0</v>
      </c>
      <c r="AN19" s="89">
        <f t="shared" si="2"/>
        <v>0</v>
      </c>
      <c r="AO19" s="89">
        <f t="shared" si="2"/>
        <v>0</v>
      </c>
      <c r="AP19" s="89">
        <f t="shared" si="2"/>
        <v>1.43</v>
      </c>
      <c r="AQ19" s="89">
        <f t="shared" si="2"/>
        <v>40.83</v>
      </c>
      <c r="AR19" s="90"/>
      <c r="AS19" s="89">
        <f aca="true" t="shared" si="3" ref="AS19:AY19">AS20+AS385+AS429+AS432+AS465+AS468</f>
        <v>140.65</v>
      </c>
      <c r="AT19" s="89">
        <f t="shared" si="3"/>
        <v>57.02</v>
      </c>
      <c r="AU19" s="89">
        <f t="shared" si="3"/>
        <v>193.13986000000008</v>
      </c>
      <c r="AV19" s="89">
        <f t="shared" si="3"/>
        <v>191.14000000000001</v>
      </c>
      <c r="AW19" s="89">
        <f t="shared" si="3"/>
        <v>211.506</v>
      </c>
      <c r="AX19" s="89">
        <f t="shared" si="3"/>
        <v>0</v>
      </c>
      <c r="AY19" s="91">
        <f t="shared" si="3"/>
        <v>793.4558600000004</v>
      </c>
      <c r="AZ19" s="86"/>
    </row>
    <row r="20" spans="2:52" ht="12.75">
      <c r="B20" s="80"/>
      <c r="C20" s="92" t="s">
        <v>99</v>
      </c>
      <c r="D20" s="93" t="s">
        <v>100</v>
      </c>
      <c r="E20" s="93"/>
      <c r="F20" s="93"/>
      <c r="G20" s="89">
        <f>G21+G51+G382</f>
        <v>0</v>
      </c>
      <c r="H20" s="89">
        <f>H21+H51+H382</f>
        <v>0</v>
      </c>
      <c r="I20" s="89">
        <f>I21+I51+I382</f>
        <v>0.7</v>
      </c>
      <c r="J20" s="89">
        <f>J21+J51+J382</f>
        <v>16.5</v>
      </c>
      <c r="K20" s="90"/>
      <c r="L20" s="90"/>
      <c r="M20" s="89">
        <f aca="true" t="shared" si="4" ref="M20:AQ20">M21+M51+M382</f>
        <v>727.7368600000002</v>
      </c>
      <c r="N20" s="89">
        <f t="shared" si="4"/>
        <v>0</v>
      </c>
      <c r="O20" s="89">
        <f t="shared" si="4"/>
        <v>183.5468599999999</v>
      </c>
      <c r="P20" s="89">
        <f t="shared" si="4"/>
        <v>0</v>
      </c>
      <c r="Q20" s="89">
        <f t="shared" si="4"/>
        <v>0</v>
      </c>
      <c r="R20" s="89">
        <f t="shared" si="4"/>
        <v>0</v>
      </c>
      <c r="S20" s="89">
        <f t="shared" si="4"/>
        <v>10.12</v>
      </c>
      <c r="T20" s="89">
        <f t="shared" si="4"/>
        <v>0</v>
      </c>
      <c r="U20" s="89">
        <f t="shared" si="4"/>
        <v>0</v>
      </c>
      <c r="V20" s="89">
        <f t="shared" si="4"/>
        <v>0</v>
      </c>
      <c r="W20" s="89">
        <f t="shared" si="4"/>
        <v>0</v>
      </c>
      <c r="X20" s="89">
        <f t="shared" si="4"/>
        <v>0</v>
      </c>
      <c r="Y20" s="89">
        <f t="shared" si="4"/>
        <v>0</v>
      </c>
      <c r="Z20" s="89">
        <f t="shared" si="4"/>
        <v>1.43</v>
      </c>
      <c r="AA20" s="89">
        <f t="shared" si="4"/>
        <v>3.4</v>
      </c>
      <c r="AB20" s="89">
        <f t="shared" si="4"/>
        <v>0</v>
      </c>
      <c r="AC20" s="89">
        <f t="shared" si="4"/>
        <v>0</v>
      </c>
      <c r="AD20" s="89">
        <f t="shared" si="4"/>
        <v>0</v>
      </c>
      <c r="AE20" s="89">
        <f t="shared" si="4"/>
        <v>6.675</v>
      </c>
      <c r="AF20" s="89">
        <f t="shared" si="4"/>
        <v>0</v>
      </c>
      <c r="AG20" s="89">
        <f t="shared" si="4"/>
        <v>0</v>
      </c>
      <c r="AH20" s="89">
        <f t="shared" si="4"/>
        <v>0</v>
      </c>
      <c r="AI20" s="89">
        <f t="shared" si="4"/>
        <v>6.425</v>
      </c>
      <c r="AJ20" s="89">
        <f t="shared" si="4"/>
        <v>0</v>
      </c>
      <c r="AK20" s="89">
        <f t="shared" si="4"/>
        <v>0</v>
      </c>
      <c r="AL20" s="89">
        <f t="shared" si="4"/>
        <v>0</v>
      </c>
      <c r="AM20" s="89">
        <f t="shared" si="4"/>
        <v>0</v>
      </c>
      <c r="AN20" s="89">
        <f t="shared" si="4"/>
        <v>0</v>
      </c>
      <c r="AO20" s="89">
        <f t="shared" si="4"/>
        <v>0</v>
      </c>
      <c r="AP20" s="89">
        <f t="shared" si="4"/>
        <v>1.43</v>
      </c>
      <c r="AQ20" s="89">
        <f t="shared" si="4"/>
        <v>26.62</v>
      </c>
      <c r="AR20" s="90"/>
      <c r="AS20" s="89">
        <f aca="true" t="shared" si="5" ref="AS20:AY20">AS21+AS51+AS382</f>
        <v>123.45</v>
      </c>
      <c r="AT20" s="89">
        <f t="shared" si="5"/>
        <v>54.68</v>
      </c>
      <c r="AU20" s="89">
        <f t="shared" si="5"/>
        <v>183.54686000000007</v>
      </c>
      <c r="AV20" s="89">
        <f t="shared" si="5"/>
        <v>169.28</v>
      </c>
      <c r="AW20" s="89">
        <f t="shared" si="5"/>
        <v>196.78</v>
      </c>
      <c r="AX20" s="89">
        <f t="shared" si="5"/>
        <v>0</v>
      </c>
      <c r="AY20" s="91">
        <f t="shared" si="5"/>
        <v>727.7368600000004</v>
      </c>
      <c r="AZ20" s="86"/>
    </row>
    <row r="21" spans="2:52" ht="12.75">
      <c r="B21" s="80"/>
      <c r="C21" s="94" t="s">
        <v>101</v>
      </c>
      <c r="D21" s="95" t="s">
        <v>102</v>
      </c>
      <c r="E21" s="95"/>
      <c r="F21" s="95"/>
      <c r="G21" s="96">
        <f>G22+G38</f>
        <v>0</v>
      </c>
      <c r="H21" s="96">
        <f>H22+H38</f>
        <v>0</v>
      </c>
      <c r="I21" s="96">
        <f>I22+I38</f>
        <v>0.7</v>
      </c>
      <c r="J21" s="96">
        <f>J22+J38</f>
        <v>0</v>
      </c>
      <c r="K21" s="97"/>
      <c r="L21" s="97"/>
      <c r="M21" s="96">
        <f aca="true" t="shared" si="6" ref="M21:AQ21">M22+M38</f>
        <v>1.42898</v>
      </c>
      <c r="N21" s="96">
        <f t="shared" si="6"/>
        <v>0</v>
      </c>
      <c r="O21" s="96">
        <f t="shared" si="6"/>
        <v>1.42898</v>
      </c>
      <c r="P21" s="96">
        <f t="shared" si="6"/>
        <v>0</v>
      </c>
      <c r="Q21" s="96">
        <f t="shared" si="6"/>
        <v>0</v>
      </c>
      <c r="R21" s="96">
        <f t="shared" si="6"/>
        <v>0</v>
      </c>
      <c r="S21" s="96">
        <f t="shared" si="6"/>
        <v>0</v>
      </c>
      <c r="T21" s="96">
        <f t="shared" si="6"/>
        <v>0</v>
      </c>
      <c r="U21" s="96">
        <f t="shared" si="6"/>
        <v>0</v>
      </c>
      <c r="V21" s="96">
        <f t="shared" si="6"/>
        <v>0</v>
      </c>
      <c r="W21" s="96">
        <f t="shared" si="6"/>
        <v>0</v>
      </c>
      <c r="X21" s="96">
        <f t="shared" si="6"/>
        <v>0</v>
      </c>
      <c r="Y21" s="96">
        <f t="shared" si="6"/>
        <v>0</v>
      </c>
      <c r="Z21" s="96">
        <f t="shared" si="6"/>
        <v>1.43</v>
      </c>
      <c r="AA21" s="96">
        <f t="shared" si="6"/>
        <v>0</v>
      </c>
      <c r="AB21" s="96">
        <f t="shared" si="6"/>
        <v>0</v>
      </c>
      <c r="AC21" s="96">
        <f t="shared" si="6"/>
        <v>0</v>
      </c>
      <c r="AD21" s="96">
        <f t="shared" si="6"/>
        <v>0</v>
      </c>
      <c r="AE21" s="96">
        <f t="shared" si="6"/>
        <v>0</v>
      </c>
      <c r="AF21" s="96">
        <f t="shared" si="6"/>
        <v>0</v>
      </c>
      <c r="AG21" s="96">
        <f t="shared" si="6"/>
        <v>0</v>
      </c>
      <c r="AH21" s="96">
        <f t="shared" si="6"/>
        <v>0</v>
      </c>
      <c r="AI21" s="96">
        <f t="shared" si="6"/>
        <v>0</v>
      </c>
      <c r="AJ21" s="96">
        <f t="shared" si="6"/>
        <v>0</v>
      </c>
      <c r="AK21" s="96">
        <f t="shared" si="6"/>
        <v>0</v>
      </c>
      <c r="AL21" s="96">
        <f t="shared" si="6"/>
        <v>0</v>
      </c>
      <c r="AM21" s="96">
        <f t="shared" si="6"/>
        <v>0</v>
      </c>
      <c r="AN21" s="96">
        <f t="shared" si="6"/>
        <v>0</v>
      </c>
      <c r="AO21" s="96">
        <f t="shared" si="6"/>
        <v>0</v>
      </c>
      <c r="AP21" s="96">
        <f t="shared" si="6"/>
        <v>1.43</v>
      </c>
      <c r="AQ21" s="96">
        <f t="shared" si="6"/>
        <v>0</v>
      </c>
      <c r="AR21" s="97"/>
      <c r="AS21" s="96">
        <f aca="true" t="shared" si="7" ref="AS21:AY21">AS22+AS38</f>
        <v>0</v>
      </c>
      <c r="AT21" s="96">
        <f t="shared" si="7"/>
        <v>0</v>
      </c>
      <c r="AU21" s="96">
        <f t="shared" si="7"/>
        <v>1.42898</v>
      </c>
      <c r="AV21" s="96">
        <f t="shared" si="7"/>
        <v>0</v>
      </c>
      <c r="AW21" s="96">
        <f t="shared" si="7"/>
        <v>0</v>
      </c>
      <c r="AX21" s="96">
        <f t="shared" si="7"/>
        <v>0</v>
      </c>
      <c r="AY21" s="98">
        <f t="shared" si="7"/>
        <v>1.42898</v>
      </c>
      <c r="AZ21" s="86"/>
    </row>
    <row r="22" spans="2:52" ht="12.75">
      <c r="B22" s="80"/>
      <c r="C22" s="94" t="s">
        <v>103</v>
      </c>
      <c r="D22" s="99" t="s">
        <v>104</v>
      </c>
      <c r="E22" s="99"/>
      <c r="F22" s="99"/>
      <c r="G22" s="96">
        <f>G23+G26+G29+G32</f>
        <v>0</v>
      </c>
      <c r="H22" s="96">
        <f>H23+H26+H29+H32</f>
        <v>0</v>
      </c>
      <c r="I22" s="96">
        <f>I23+I26+I29+I32</f>
        <v>0.7</v>
      </c>
      <c r="J22" s="96">
        <f>J23+J26+J29+J32</f>
        <v>0</v>
      </c>
      <c r="K22" s="97"/>
      <c r="L22" s="97"/>
      <c r="M22" s="96">
        <f aca="true" t="shared" si="8" ref="M22:AQ22">M23+M26+M29+M32</f>
        <v>1.42898</v>
      </c>
      <c r="N22" s="96">
        <f t="shared" si="8"/>
        <v>0</v>
      </c>
      <c r="O22" s="96">
        <f t="shared" si="8"/>
        <v>1.42898</v>
      </c>
      <c r="P22" s="96">
        <f t="shared" si="8"/>
        <v>0</v>
      </c>
      <c r="Q22" s="96">
        <f t="shared" si="8"/>
        <v>0</v>
      </c>
      <c r="R22" s="96">
        <f t="shared" si="8"/>
        <v>0</v>
      </c>
      <c r="S22" s="96">
        <f t="shared" si="8"/>
        <v>0</v>
      </c>
      <c r="T22" s="96">
        <f t="shared" si="8"/>
        <v>0</v>
      </c>
      <c r="U22" s="96">
        <f t="shared" si="8"/>
        <v>0</v>
      </c>
      <c r="V22" s="96">
        <f t="shared" si="8"/>
        <v>0</v>
      </c>
      <c r="W22" s="96">
        <f t="shared" si="8"/>
        <v>0</v>
      </c>
      <c r="X22" s="96">
        <f t="shared" si="8"/>
        <v>0</v>
      </c>
      <c r="Y22" s="96">
        <f t="shared" si="8"/>
        <v>0</v>
      </c>
      <c r="Z22" s="96">
        <f t="shared" si="8"/>
        <v>1.43</v>
      </c>
      <c r="AA22" s="96">
        <f t="shared" si="8"/>
        <v>0</v>
      </c>
      <c r="AB22" s="96">
        <f t="shared" si="8"/>
        <v>0</v>
      </c>
      <c r="AC22" s="96">
        <f t="shared" si="8"/>
        <v>0</v>
      </c>
      <c r="AD22" s="96">
        <f t="shared" si="8"/>
        <v>0</v>
      </c>
      <c r="AE22" s="96">
        <f t="shared" si="8"/>
        <v>0</v>
      </c>
      <c r="AF22" s="96">
        <f t="shared" si="8"/>
        <v>0</v>
      </c>
      <c r="AG22" s="96">
        <f t="shared" si="8"/>
        <v>0</v>
      </c>
      <c r="AH22" s="96">
        <f t="shared" si="8"/>
        <v>0</v>
      </c>
      <c r="AI22" s="96">
        <f t="shared" si="8"/>
        <v>0</v>
      </c>
      <c r="AJ22" s="96">
        <f t="shared" si="8"/>
        <v>0</v>
      </c>
      <c r="AK22" s="96">
        <f t="shared" si="8"/>
        <v>0</v>
      </c>
      <c r="AL22" s="96">
        <f t="shared" si="8"/>
        <v>0</v>
      </c>
      <c r="AM22" s="96">
        <f t="shared" si="8"/>
        <v>0</v>
      </c>
      <c r="AN22" s="96">
        <f t="shared" si="8"/>
        <v>0</v>
      </c>
      <c r="AO22" s="96">
        <f t="shared" si="8"/>
        <v>0</v>
      </c>
      <c r="AP22" s="96">
        <f t="shared" si="8"/>
        <v>1.43</v>
      </c>
      <c r="AQ22" s="96">
        <f t="shared" si="8"/>
        <v>0</v>
      </c>
      <c r="AR22" s="97"/>
      <c r="AS22" s="96">
        <f aca="true" t="shared" si="9" ref="AS22:AY22">AS23+AS26+AS29+AS32</f>
        <v>0</v>
      </c>
      <c r="AT22" s="96">
        <f t="shared" si="9"/>
        <v>0</v>
      </c>
      <c r="AU22" s="96">
        <f t="shared" si="9"/>
        <v>1.42898</v>
      </c>
      <c r="AV22" s="96">
        <f t="shared" si="9"/>
        <v>0</v>
      </c>
      <c r="AW22" s="96">
        <f t="shared" si="9"/>
        <v>0</v>
      </c>
      <c r="AX22" s="96">
        <f t="shared" si="9"/>
        <v>0</v>
      </c>
      <c r="AY22" s="98">
        <f t="shared" si="9"/>
        <v>1.42898</v>
      </c>
      <c r="AZ22" s="86"/>
    </row>
    <row r="23" spans="2:52" ht="12.75">
      <c r="B23" s="80"/>
      <c r="C23" s="94" t="s">
        <v>105</v>
      </c>
      <c r="D23" s="100" t="s">
        <v>106</v>
      </c>
      <c r="E23" s="100"/>
      <c r="F23" s="100"/>
      <c r="G23" s="96">
        <f>SUM(G24:G25)</f>
        <v>0</v>
      </c>
      <c r="H23" s="96">
        <f>SUM(H24:H25)</f>
        <v>0</v>
      </c>
      <c r="I23" s="96">
        <f>SUM(I24:I25)</f>
        <v>0</v>
      </c>
      <c r="J23" s="96">
        <f>SUM(J24:J25)</f>
        <v>0</v>
      </c>
      <c r="K23" s="97"/>
      <c r="L23" s="97"/>
      <c r="M23" s="96">
        <f aca="true" t="shared" si="10" ref="M23:AQ23">SUM(M24:M25)</f>
        <v>0</v>
      </c>
      <c r="N23" s="96">
        <f t="shared" si="10"/>
        <v>0</v>
      </c>
      <c r="O23" s="96">
        <f t="shared" si="10"/>
        <v>0</v>
      </c>
      <c r="P23" s="96">
        <f t="shared" si="10"/>
        <v>0</v>
      </c>
      <c r="Q23" s="96">
        <f t="shared" si="10"/>
        <v>0</v>
      </c>
      <c r="R23" s="96">
        <f t="shared" si="10"/>
        <v>0</v>
      </c>
      <c r="S23" s="96">
        <f t="shared" si="10"/>
        <v>0</v>
      </c>
      <c r="T23" s="96">
        <f t="shared" si="10"/>
        <v>0</v>
      </c>
      <c r="U23" s="96">
        <f t="shared" si="10"/>
        <v>0</v>
      </c>
      <c r="V23" s="96">
        <f t="shared" si="10"/>
        <v>0</v>
      </c>
      <c r="W23" s="96">
        <f t="shared" si="10"/>
        <v>0</v>
      </c>
      <c r="X23" s="96">
        <f t="shared" si="10"/>
        <v>0</v>
      </c>
      <c r="Y23" s="96">
        <f t="shared" si="10"/>
        <v>0</v>
      </c>
      <c r="Z23" s="96">
        <f t="shared" si="10"/>
        <v>0</v>
      </c>
      <c r="AA23" s="96">
        <f t="shared" si="10"/>
        <v>0</v>
      </c>
      <c r="AB23" s="96">
        <f t="shared" si="10"/>
        <v>0</v>
      </c>
      <c r="AC23" s="96">
        <f t="shared" si="10"/>
        <v>0</v>
      </c>
      <c r="AD23" s="96">
        <f t="shared" si="10"/>
        <v>0</v>
      </c>
      <c r="AE23" s="96">
        <f t="shared" si="10"/>
        <v>0</v>
      </c>
      <c r="AF23" s="96">
        <f t="shared" si="10"/>
        <v>0</v>
      </c>
      <c r="AG23" s="96">
        <f t="shared" si="10"/>
        <v>0</v>
      </c>
      <c r="AH23" s="96">
        <f t="shared" si="10"/>
        <v>0</v>
      </c>
      <c r="AI23" s="96">
        <f t="shared" si="10"/>
        <v>0</v>
      </c>
      <c r="AJ23" s="96">
        <f t="shared" si="10"/>
        <v>0</v>
      </c>
      <c r="AK23" s="96">
        <f t="shared" si="10"/>
        <v>0</v>
      </c>
      <c r="AL23" s="96">
        <f t="shared" si="10"/>
        <v>0</v>
      </c>
      <c r="AM23" s="96">
        <f t="shared" si="10"/>
        <v>0</v>
      </c>
      <c r="AN23" s="96">
        <f t="shared" si="10"/>
        <v>0</v>
      </c>
      <c r="AO23" s="96">
        <f t="shared" si="10"/>
        <v>0</v>
      </c>
      <c r="AP23" s="96">
        <f t="shared" si="10"/>
        <v>0</v>
      </c>
      <c r="AQ23" s="96">
        <f t="shared" si="10"/>
        <v>0</v>
      </c>
      <c r="AR23" s="97"/>
      <c r="AS23" s="96">
        <f aca="true" t="shared" si="11" ref="AS23:AY23">SUM(AS24:AS25)/2</f>
        <v>0</v>
      </c>
      <c r="AT23" s="96">
        <f t="shared" si="11"/>
        <v>0</v>
      </c>
      <c r="AU23" s="96">
        <f t="shared" si="11"/>
        <v>0</v>
      </c>
      <c r="AV23" s="96">
        <f t="shared" si="11"/>
        <v>0</v>
      </c>
      <c r="AW23" s="96">
        <f t="shared" si="11"/>
        <v>0</v>
      </c>
      <c r="AX23" s="96">
        <f t="shared" si="11"/>
        <v>0</v>
      </c>
      <c r="AY23" s="98">
        <f t="shared" si="11"/>
        <v>0</v>
      </c>
      <c r="AZ23" s="86"/>
    </row>
    <row r="24" spans="2:52" ht="23.25" thickBot="1">
      <c r="B24" s="80"/>
      <c r="C24" s="101" t="s">
        <v>107</v>
      </c>
      <c r="D24" s="102"/>
      <c r="E24" s="103"/>
      <c r="F24" s="103"/>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5"/>
      <c r="AZ24" s="86"/>
    </row>
    <row r="25" spans="2:52" ht="13.5" thickBot="1">
      <c r="B25" s="80"/>
      <c r="C25" s="106"/>
      <c r="D25" s="107" t="s">
        <v>108</v>
      </c>
      <c r="E25" s="108" t="s">
        <v>109</v>
      </c>
      <c r="F25" s="109"/>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1"/>
      <c r="AY25" s="112"/>
      <c r="AZ25" s="86"/>
    </row>
    <row r="26" spans="2:52" ht="12.75">
      <c r="B26" s="80"/>
      <c r="C26" s="94" t="s">
        <v>110</v>
      </c>
      <c r="D26" s="100" t="s">
        <v>111</v>
      </c>
      <c r="E26" s="100"/>
      <c r="F26" s="100"/>
      <c r="G26" s="96">
        <f>SUM(G27:G28)</f>
        <v>0</v>
      </c>
      <c r="H26" s="96">
        <f>SUM(H27:H28)</f>
        <v>0</v>
      </c>
      <c r="I26" s="96">
        <f>SUM(I27:I28)</f>
        <v>0</v>
      </c>
      <c r="J26" s="96">
        <f>SUM(J27:J28)</f>
        <v>0</v>
      </c>
      <c r="K26" s="97"/>
      <c r="L26" s="97"/>
      <c r="M26" s="96">
        <f aca="true" t="shared" si="12" ref="M26:AQ26">SUM(M27:M28)</f>
        <v>0</v>
      </c>
      <c r="N26" s="96">
        <f t="shared" si="12"/>
        <v>0</v>
      </c>
      <c r="O26" s="96">
        <f t="shared" si="12"/>
        <v>0</v>
      </c>
      <c r="P26" s="96">
        <f t="shared" si="12"/>
        <v>0</v>
      </c>
      <c r="Q26" s="96">
        <f t="shared" si="12"/>
        <v>0</v>
      </c>
      <c r="R26" s="96">
        <f t="shared" si="12"/>
        <v>0</v>
      </c>
      <c r="S26" s="96">
        <f t="shared" si="12"/>
        <v>0</v>
      </c>
      <c r="T26" s="96">
        <f t="shared" si="12"/>
        <v>0</v>
      </c>
      <c r="U26" s="96">
        <f t="shared" si="12"/>
        <v>0</v>
      </c>
      <c r="V26" s="96">
        <f t="shared" si="12"/>
        <v>0</v>
      </c>
      <c r="W26" s="96">
        <f t="shared" si="12"/>
        <v>0</v>
      </c>
      <c r="X26" s="96">
        <f t="shared" si="12"/>
        <v>0</v>
      </c>
      <c r="Y26" s="96">
        <f t="shared" si="12"/>
        <v>0</v>
      </c>
      <c r="Z26" s="96">
        <f t="shared" si="12"/>
        <v>0</v>
      </c>
      <c r="AA26" s="96">
        <f t="shared" si="12"/>
        <v>0</v>
      </c>
      <c r="AB26" s="96">
        <f t="shared" si="12"/>
        <v>0</v>
      </c>
      <c r="AC26" s="96">
        <f t="shared" si="12"/>
        <v>0</v>
      </c>
      <c r="AD26" s="96">
        <f t="shared" si="12"/>
        <v>0</v>
      </c>
      <c r="AE26" s="96">
        <f t="shared" si="12"/>
        <v>0</v>
      </c>
      <c r="AF26" s="96">
        <f t="shared" si="12"/>
        <v>0</v>
      </c>
      <c r="AG26" s="96">
        <f t="shared" si="12"/>
        <v>0</v>
      </c>
      <c r="AH26" s="96">
        <f t="shared" si="12"/>
        <v>0</v>
      </c>
      <c r="AI26" s="96">
        <f t="shared" si="12"/>
        <v>0</v>
      </c>
      <c r="AJ26" s="96">
        <f t="shared" si="12"/>
        <v>0</v>
      </c>
      <c r="AK26" s="96">
        <f t="shared" si="12"/>
        <v>0</v>
      </c>
      <c r="AL26" s="96">
        <f t="shared" si="12"/>
        <v>0</v>
      </c>
      <c r="AM26" s="96">
        <f t="shared" si="12"/>
        <v>0</v>
      </c>
      <c r="AN26" s="96">
        <f t="shared" si="12"/>
        <v>0</v>
      </c>
      <c r="AO26" s="96">
        <f t="shared" si="12"/>
        <v>0</v>
      </c>
      <c r="AP26" s="96">
        <f t="shared" si="12"/>
        <v>0</v>
      </c>
      <c r="AQ26" s="96">
        <f t="shared" si="12"/>
        <v>0</v>
      </c>
      <c r="AR26" s="90"/>
      <c r="AS26" s="96">
        <f aca="true" t="shared" si="13" ref="AS26:AY26">SUM(AS27:AS28)/2</f>
        <v>0</v>
      </c>
      <c r="AT26" s="96">
        <f t="shared" si="13"/>
        <v>0</v>
      </c>
      <c r="AU26" s="96">
        <f t="shared" si="13"/>
        <v>0</v>
      </c>
      <c r="AV26" s="96">
        <f t="shared" si="13"/>
        <v>0</v>
      </c>
      <c r="AW26" s="96">
        <f t="shared" si="13"/>
        <v>0</v>
      </c>
      <c r="AX26" s="96">
        <f t="shared" si="13"/>
        <v>0</v>
      </c>
      <c r="AY26" s="98">
        <f t="shared" si="13"/>
        <v>0</v>
      </c>
      <c r="AZ26" s="86"/>
    </row>
    <row r="27" spans="2:52" ht="23.25" thickBot="1">
      <c r="B27" s="80"/>
      <c r="C27" s="101" t="s">
        <v>112</v>
      </c>
      <c r="D27" s="102"/>
      <c r="E27" s="103"/>
      <c r="F27" s="103"/>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5"/>
      <c r="AZ27" s="86"/>
    </row>
    <row r="28" spans="2:52" ht="13.5" thickBot="1">
      <c r="B28" s="80"/>
      <c r="C28" s="106"/>
      <c r="D28" s="113" t="s">
        <v>108</v>
      </c>
      <c r="E28" s="108" t="s">
        <v>109</v>
      </c>
      <c r="F28" s="109"/>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4"/>
      <c r="AY28" s="115"/>
      <c r="AZ28" s="86"/>
    </row>
    <row r="29" spans="2:52" ht="12.75">
      <c r="B29" s="80"/>
      <c r="C29" s="94" t="s">
        <v>113</v>
      </c>
      <c r="D29" s="100" t="s">
        <v>114</v>
      </c>
      <c r="E29" s="100"/>
      <c r="F29" s="100"/>
      <c r="G29" s="96">
        <f>SUM(G30:G31)</f>
        <v>0</v>
      </c>
      <c r="H29" s="96">
        <f>SUM(H30:H31)</f>
        <v>0</v>
      </c>
      <c r="I29" s="96">
        <f>SUM(I30:I31)</f>
        <v>0</v>
      </c>
      <c r="J29" s="96">
        <f>SUM(J30:J31)</f>
        <v>0</v>
      </c>
      <c r="K29" s="97"/>
      <c r="L29" s="97"/>
      <c r="M29" s="96">
        <f aca="true" t="shared" si="14" ref="M29:AQ29">SUM(M30:M31)</f>
        <v>0</v>
      </c>
      <c r="N29" s="96">
        <f t="shared" si="14"/>
        <v>0</v>
      </c>
      <c r="O29" s="96">
        <f t="shared" si="14"/>
        <v>0</v>
      </c>
      <c r="P29" s="96">
        <f t="shared" si="14"/>
        <v>0</v>
      </c>
      <c r="Q29" s="96">
        <f t="shared" si="14"/>
        <v>0</v>
      </c>
      <c r="R29" s="96">
        <f t="shared" si="14"/>
        <v>0</v>
      </c>
      <c r="S29" s="96">
        <f t="shared" si="14"/>
        <v>0</v>
      </c>
      <c r="T29" s="96">
        <f t="shared" si="14"/>
        <v>0</v>
      </c>
      <c r="U29" s="96">
        <f t="shared" si="14"/>
        <v>0</v>
      </c>
      <c r="V29" s="96">
        <f t="shared" si="14"/>
        <v>0</v>
      </c>
      <c r="W29" s="96">
        <f t="shared" si="14"/>
        <v>0</v>
      </c>
      <c r="X29" s="96">
        <f t="shared" si="14"/>
        <v>0</v>
      </c>
      <c r="Y29" s="96">
        <f t="shared" si="14"/>
        <v>0</v>
      </c>
      <c r="Z29" s="96">
        <f t="shared" si="14"/>
        <v>0</v>
      </c>
      <c r="AA29" s="96">
        <f t="shared" si="14"/>
        <v>0</v>
      </c>
      <c r="AB29" s="96">
        <f t="shared" si="14"/>
        <v>0</v>
      </c>
      <c r="AC29" s="96">
        <f t="shared" si="14"/>
        <v>0</v>
      </c>
      <c r="AD29" s="96">
        <f t="shared" si="14"/>
        <v>0</v>
      </c>
      <c r="AE29" s="96">
        <f t="shared" si="14"/>
        <v>0</v>
      </c>
      <c r="AF29" s="96">
        <f t="shared" si="14"/>
        <v>0</v>
      </c>
      <c r="AG29" s="96">
        <f t="shared" si="14"/>
        <v>0</v>
      </c>
      <c r="AH29" s="96">
        <f t="shared" si="14"/>
        <v>0</v>
      </c>
      <c r="AI29" s="96">
        <f t="shared" si="14"/>
        <v>0</v>
      </c>
      <c r="AJ29" s="96">
        <f t="shared" si="14"/>
        <v>0</v>
      </c>
      <c r="AK29" s="96">
        <f t="shared" si="14"/>
        <v>0</v>
      </c>
      <c r="AL29" s="96">
        <f t="shared" si="14"/>
        <v>0</v>
      </c>
      <c r="AM29" s="96">
        <f t="shared" si="14"/>
        <v>0</v>
      </c>
      <c r="AN29" s="96">
        <f t="shared" si="14"/>
        <v>0</v>
      </c>
      <c r="AO29" s="96">
        <f t="shared" si="14"/>
        <v>0</v>
      </c>
      <c r="AP29" s="96">
        <f t="shared" si="14"/>
        <v>0</v>
      </c>
      <c r="AQ29" s="96">
        <f t="shared" si="14"/>
        <v>0</v>
      </c>
      <c r="AR29" s="90"/>
      <c r="AS29" s="96">
        <f aca="true" t="shared" si="15" ref="AS29:AY29">SUM(AS30:AS31)/2</f>
        <v>0</v>
      </c>
      <c r="AT29" s="96">
        <f t="shared" si="15"/>
        <v>0</v>
      </c>
      <c r="AU29" s="96">
        <f t="shared" si="15"/>
        <v>0</v>
      </c>
      <c r="AV29" s="96">
        <f t="shared" si="15"/>
        <v>0</v>
      </c>
      <c r="AW29" s="96">
        <f t="shared" si="15"/>
        <v>0</v>
      </c>
      <c r="AX29" s="96">
        <f t="shared" si="15"/>
        <v>0</v>
      </c>
      <c r="AY29" s="98">
        <f t="shared" si="15"/>
        <v>0</v>
      </c>
      <c r="AZ29" s="86"/>
    </row>
    <row r="30" spans="2:52" ht="23.25" thickBot="1">
      <c r="B30" s="80"/>
      <c r="C30" s="101" t="s">
        <v>115</v>
      </c>
      <c r="D30" s="102"/>
      <c r="E30" s="103"/>
      <c r="F30" s="103"/>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5"/>
      <c r="AZ30" s="86"/>
    </row>
    <row r="31" spans="2:52" ht="13.5" thickBot="1">
      <c r="B31" s="80"/>
      <c r="C31" s="106"/>
      <c r="D31" s="113" t="s">
        <v>108</v>
      </c>
      <c r="E31" s="108" t="s">
        <v>109</v>
      </c>
      <c r="F31" s="109"/>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4"/>
      <c r="AY31" s="115"/>
      <c r="AZ31" s="86"/>
    </row>
    <row r="32" spans="2:52" ht="12.75">
      <c r="B32" s="80"/>
      <c r="C32" s="94" t="s">
        <v>116</v>
      </c>
      <c r="D32" s="100" t="s">
        <v>117</v>
      </c>
      <c r="E32" s="100"/>
      <c r="F32" s="100"/>
      <c r="G32" s="96">
        <f>SUM(G33:G37)</f>
        <v>0</v>
      </c>
      <c r="H32" s="96">
        <f>SUM(H33:H37)</f>
        <v>0</v>
      </c>
      <c r="I32" s="96">
        <f>SUM(I33:I37)</f>
        <v>0.7</v>
      </c>
      <c r="J32" s="96">
        <f>SUM(J33:J37)</f>
        <v>0</v>
      </c>
      <c r="K32" s="97"/>
      <c r="L32" s="97"/>
      <c r="M32" s="96">
        <f aca="true" t="shared" si="16" ref="M32:AQ32">SUM(M33:M37)</f>
        <v>1.42898</v>
      </c>
      <c r="N32" s="96">
        <f t="shared" si="16"/>
        <v>0</v>
      </c>
      <c r="O32" s="96">
        <f t="shared" si="16"/>
        <v>1.42898</v>
      </c>
      <c r="P32" s="96">
        <f t="shared" si="16"/>
        <v>0</v>
      </c>
      <c r="Q32" s="96">
        <f t="shared" si="16"/>
        <v>0</v>
      </c>
      <c r="R32" s="96">
        <f t="shared" si="16"/>
        <v>0</v>
      </c>
      <c r="S32" s="96">
        <f t="shared" si="16"/>
        <v>0</v>
      </c>
      <c r="T32" s="96">
        <f t="shared" si="16"/>
        <v>0</v>
      </c>
      <c r="U32" s="96">
        <f t="shared" si="16"/>
        <v>0</v>
      </c>
      <c r="V32" s="96">
        <f t="shared" si="16"/>
        <v>0</v>
      </c>
      <c r="W32" s="96">
        <f t="shared" si="16"/>
        <v>0</v>
      </c>
      <c r="X32" s="96">
        <f t="shared" si="16"/>
        <v>0</v>
      </c>
      <c r="Y32" s="96">
        <f t="shared" si="16"/>
        <v>0</v>
      </c>
      <c r="Z32" s="96">
        <f t="shared" si="16"/>
        <v>1.43</v>
      </c>
      <c r="AA32" s="96">
        <f t="shared" si="16"/>
        <v>0</v>
      </c>
      <c r="AB32" s="96">
        <f t="shared" si="16"/>
        <v>0</v>
      </c>
      <c r="AC32" s="96">
        <f t="shared" si="16"/>
        <v>0</v>
      </c>
      <c r="AD32" s="96">
        <f t="shared" si="16"/>
        <v>0</v>
      </c>
      <c r="AE32" s="96">
        <f t="shared" si="16"/>
        <v>0</v>
      </c>
      <c r="AF32" s="96">
        <f t="shared" si="16"/>
        <v>0</v>
      </c>
      <c r="AG32" s="96">
        <f t="shared" si="16"/>
        <v>0</v>
      </c>
      <c r="AH32" s="96">
        <f t="shared" si="16"/>
        <v>0</v>
      </c>
      <c r="AI32" s="96">
        <f t="shared" si="16"/>
        <v>0</v>
      </c>
      <c r="AJ32" s="96">
        <f t="shared" si="16"/>
        <v>0</v>
      </c>
      <c r="AK32" s="96">
        <f t="shared" si="16"/>
        <v>0</v>
      </c>
      <c r="AL32" s="96">
        <f t="shared" si="16"/>
        <v>0</v>
      </c>
      <c r="AM32" s="96">
        <f t="shared" si="16"/>
        <v>0</v>
      </c>
      <c r="AN32" s="96">
        <f t="shared" si="16"/>
        <v>0</v>
      </c>
      <c r="AO32" s="96">
        <f t="shared" si="16"/>
        <v>0</v>
      </c>
      <c r="AP32" s="96">
        <f t="shared" si="16"/>
        <v>1.43</v>
      </c>
      <c r="AQ32" s="96">
        <f t="shared" si="16"/>
        <v>0</v>
      </c>
      <c r="AR32" s="90"/>
      <c r="AS32" s="96">
        <f aca="true" t="shared" si="17" ref="AS32:AY32">SUM(AS33:AS37)/2</f>
        <v>0</v>
      </c>
      <c r="AT32" s="96">
        <f t="shared" si="17"/>
        <v>0</v>
      </c>
      <c r="AU32" s="96">
        <f t="shared" si="17"/>
        <v>1.42898</v>
      </c>
      <c r="AV32" s="96">
        <f t="shared" si="17"/>
        <v>0</v>
      </c>
      <c r="AW32" s="96">
        <f t="shared" si="17"/>
        <v>0</v>
      </c>
      <c r="AX32" s="96">
        <f t="shared" si="17"/>
        <v>0</v>
      </c>
      <c r="AY32" s="98">
        <f t="shared" si="17"/>
        <v>1.42898</v>
      </c>
      <c r="AZ32" s="86"/>
    </row>
    <row r="33" spans="2:52" ht="22.5">
      <c r="B33" s="80"/>
      <c r="C33" s="101" t="s">
        <v>118</v>
      </c>
      <c r="D33" s="102"/>
      <c r="E33" s="103"/>
      <c r="F33" s="103"/>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5"/>
      <c r="AZ33" s="86"/>
    </row>
    <row r="34" spans="2:52" ht="22.5">
      <c r="B34" s="73"/>
      <c r="C34" s="222" t="s">
        <v>119</v>
      </c>
      <c r="D34" s="237" t="s">
        <v>120</v>
      </c>
      <c r="E34" s="228"/>
      <c r="F34" s="219" t="s">
        <v>121</v>
      </c>
      <c r="G34" s="210"/>
      <c r="H34" s="210"/>
      <c r="I34" s="216">
        <v>0.7</v>
      </c>
      <c r="J34" s="216">
        <v>0</v>
      </c>
      <c r="K34" s="219">
        <v>2013</v>
      </c>
      <c r="L34" s="219">
        <v>2013</v>
      </c>
      <c r="M34" s="216">
        <f>AU35</f>
        <v>1.42898</v>
      </c>
      <c r="N34" s="216"/>
      <c r="O34" s="216">
        <f>AU35</f>
        <v>1.42898</v>
      </c>
      <c r="P34" s="210"/>
      <c r="Q34" s="210"/>
      <c r="R34" s="216"/>
      <c r="S34" s="216"/>
      <c r="T34" s="210"/>
      <c r="U34" s="210"/>
      <c r="V34" s="216"/>
      <c r="W34" s="216"/>
      <c r="X34" s="210"/>
      <c r="Y34" s="210"/>
      <c r="Z34" s="216">
        <v>1.43</v>
      </c>
      <c r="AA34" s="216"/>
      <c r="AB34" s="210"/>
      <c r="AC34" s="210"/>
      <c r="AD34" s="216"/>
      <c r="AE34" s="216"/>
      <c r="AF34" s="210"/>
      <c r="AG34" s="210"/>
      <c r="AH34" s="216"/>
      <c r="AI34" s="216"/>
      <c r="AJ34" s="210"/>
      <c r="AK34" s="210"/>
      <c r="AL34" s="210"/>
      <c r="AM34" s="210"/>
      <c r="AN34" s="213">
        <f>P34+T34+X34+AB34+AF34+AJ34</f>
        <v>0</v>
      </c>
      <c r="AO34" s="213">
        <f>Q34+U34+Y34+AC34+AG34+AK34</f>
        <v>0</v>
      </c>
      <c r="AP34" s="213">
        <f>R34+V34+Z34+AD34+AH34+AL34</f>
        <v>1.43</v>
      </c>
      <c r="AQ34" s="209">
        <f>S34+W34+AA34+AE34+AI34+AM34</f>
        <v>0</v>
      </c>
      <c r="AR34" s="116" t="s">
        <v>122</v>
      </c>
      <c r="AS34" s="117">
        <f aca="true" t="shared" si="18" ref="AS34:AX34">SUM(AS35:AS36)</f>
        <v>0</v>
      </c>
      <c r="AT34" s="117">
        <f t="shared" si="18"/>
        <v>0</v>
      </c>
      <c r="AU34" s="117">
        <f t="shared" si="18"/>
        <v>1.42898</v>
      </c>
      <c r="AV34" s="117">
        <f t="shared" si="18"/>
        <v>0</v>
      </c>
      <c r="AW34" s="117">
        <f t="shared" si="18"/>
        <v>0</v>
      </c>
      <c r="AX34" s="117">
        <f t="shared" si="18"/>
        <v>0</v>
      </c>
      <c r="AY34" s="98">
        <f>SUM(AS34:AX34)</f>
        <v>1.42898</v>
      </c>
      <c r="AZ34" s="74"/>
    </row>
    <row r="35" spans="2:52" ht="45">
      <c r="B35" s="73"/>
      <c r="C35" s="223"/>
      <c r="D35" s="238"/>
      <c r="E35" s="229"/>
      <c r="F35" s="220"/>
      <c r="G35" s="211"/>
      <c r="H35" s="211"/>
      <c r="I35" s="217"/>
      <c r="J35" s="217"/>
      <c r="K35" s="220"/>
      <c r="L35" s="220"/>
      <c r="M35" s="217"/>
      <c r="N35" s="217"/>
      <c r="O35" s="217"/>
      <c r="P35" s="211"/>
      <c r="Q35" s="211"/>
      <c r="R35" s="217"/>
      <c r="S35" s="217"/>
      <c r="T35" s="211"/>
      <c r="U35" s="211"/>
      <c r="V35" s="217"/>
      <c r="W35" s="217"/>
      <c r="X35" s="211"/>
      <c r="Y35" s="211"/>
      <c r="Z35" s="217"/>
      <c r="AA35" s="217"/>
      <c r="AB35" s="211"/>
      <c r="AC35" s="211"/>
      <c r="AD35" s="217"/>
      <c r="AE35" s="217"/>
      <c r="AF35" s="211"/>
      <c r="AG35" s="211"/>
      <c r="AH35" s="217"/>
      <c r="AI35" s="217"/>
      <c r="AJ35" s="211"/>
      <c r="AK35" s="211"/>
      <c r="AL35" s="211"/>
      <c r="AM35" s="211"/>
      <c r="AN35" s="214"/>
      <c r="AO35" s="214"/>
      <c r="AP35" s="214"/>
      <c r="AQ35" s="209"/>
      <c r="AR35" s="118" t="s">
        <v>123</v>
      </c>
      <c r="AS35" s="119"/>
      <c r="AT35" s="119"/>
      <c r="AU35" s="119">
        <f>1.211*1.18</f>
        <v>1.42898</v>
      </c>
      <c r="AV35" s="119"/>
      <c r="AW35" s="119"/>
      <c r="AX35" s="120"/>
      <c r="AY35" s="98">
        <f>SUM(AS35:AX35)</f>
        <v>1.42898</v>
      </c>
      <c r="AZ35" s="74"/>
    </row>
    <row r="36" spans="2:52" ht="13.5" thickBot="1">
      <c r="B36" s="73"/>
      <c r="C36" s="224"/>
      <c r="D36" s="239"/>
      <c r="E36" s="230"/>
      <c r="F36" s="221"/>
      <c r="G36" s="212"/>
      <c r="H36" s="212"/>
      <c r="I36" s="218"/>
      <c r="J36" s="218"/>
      <c r="K36" s="221"/>
      <c r="L36" s="221"/>
      <c r="M36" s="218"/>
      <c r="N36" s="218"/>
      <c r="O36" s="218"/>
      <c r="P36" s="212"/>
      <c r="Q36" s="212"/>
      <c r="R36" s="218"/>
      <c r="S36" s="218"/>
      <c r="T36" s="212"/>
      <c r="U36" s="212"/>
      <c r="V36" s="218"/>
      <c r="W36" s="218"/>
      <c r="X36" s="212"/>
      <c r="Y36" s="212"/>
      <c r="Z36" s="218"/>
      <c r="AA36" s="218"/>
      <c r="AB36" s="212"/>
      <c r="AC36" s="212"/>
      <c r="AD36" s="218"/>
      <c r="AE36" s="218"/>
      <c r="AF36" s="212"/>
      <c r="AG36" s="212"/>
      <c r="AH36" s="218"/>
      <c r="AI36" s="218"/>
      <c r="AJ36" s="212"/>
      <c r="AK36" s="212"/>
      <c r="AL36" s="212"/>
      <c r="AM36" s="212"/>
      <c r="AN36" s="215"/>
      <c r="AO36" s="215"/>
      <c r="AP36" s="215"/>
      <c r="AQ36" s="209"/>
      <c r="AR36" s="121" t="s">
        <v>124</v>
      </c>
      <c r="AS36" s="121"/>
      <c r="AT36" s="121"/>
      <c r="AU36" s="121"/>
      <c r="AV36" s="121"/>
      <c r="AW36" s="121"/>
      <c r="AX36" s="121"/>
      <c r="AY36" s="122"/>
      <c r="AZ36" s="74"/>
    </row>
    <row r="37" spans="2:52" ht="13.5" thickBot="1">
      <c r="B37" s="80"/>
      <c r="C37" s="106"/>
      <c r="D37" s="113" t="s">
        <v>108</v>
      </c>
      <c r="E37" s="108" t="s">
        <v>109</v>
      </c>
      <c r="F37" s="109"/>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4"/>
      <c r="AY37" s="115"/>
      <c r="AZ37" s="86"/>
    </row>
    <row r="38" spans="2:52" ht="12.75">
      <c r="B38" s="80"/>
      <c r="C38" s="94" t="s">
        <v>125</v>
      </c>
      <c r="D38" s="99" t="s">
        <v>126</v>
      </c>
      <c r="E38" s="99"/>
      <c r="F38" s="99"/>
      <c r="G38" s="96">
        <f>G39+G42+G45+G48</f>
        <v>0</v>
      </c>
      <c r="H38" s="96">
        <f aca="true" t="shared" si="19" ref="H38:AX38">H39+H42+H45+H48</f>
        <v>0</v>
      </c>
      <c r="I38" s="96">
        <f t="shared" si="19"/>
        <v>0</v>
      </c>
      <c r="J38" s="96">
        <f t="shared" si="19"/>
        <v>0</v>
      </c>
      <c r="K38" s="97"/>
      <c r="L38" s="97"/>
      <c r="M38" s="96">
        <f t="shared" si="19"/>
        <v>0</v>
      </c>
      <c r="N38" s="96">
        <f t="shared" si="19"/>
        <v>0</v>
      </c>
      <c r="O38" s="96">
        <f t="shared" si="19"/>
        <v>0</v>
      </c>
      <c r="P38" s="96">
        <f t="shared" si="19"/>
        <v>0</v>
      </c>
      <c r="Q38" s="96">
        <f t="shared" si="19"/>
        <v>0</v>
      </c>
      <c r="R38" s="96">
        <f t="shared" si="19"/>
        <v>0</v>
      </c>
      <c r="S38" s="96">
        <f t="shared" si="19"/>
        <v>0</v>
      </c>
      <c r="T38" s="96">
        <f t="shared" si="19"/>
        <v>0</v>
      </c>
      <c r="U38" s="96">
        <f t="shared" si="19"/>
        <v>0</v>
      </c>
      <c r="V38" s="96">
        <f t="shared" si="19"/>
        <v>0</v>
      </c>
      <c r="W38" s="96">
        <f t="shared" si="19"/>
        <v>0</v>
      </c>
      <c r="X38" s="96">
        <f t="shared" si="19"/>
        <v>0</v>
      </c>
      <c r="Y38" s="96">
        <f t="shared" si="19"/>
        <v>0</v>
      </c>
      <c r="Z38" s="96">
        <f t="shared" si="19"/>
        <v>0</v>
      </c>
      <c r="AA38" s="96">
        <f t="shared" si="19"/>
        <v>0</v>
      </c>
      <c r="AB38" s="96">
        <f t="shared" si="19"/>
        <v>0</v>
      </c>
      <c r="AC38" s="96">
        <f t="shared" si="19"/>
        <v>0</v>
      </c>
      <c r="AD38" s="96">
        <f t="shared" si="19"/>
        <v>0</v>
      </c>
      <c r="AE38" s="96">
        <f t="shared" si="19"/>
        <v>0</v>
      </c>
      <c r="AF38" s="96">
        <f t="shared" si="19"/>
        <v>0</v>
      </c>
      <c r="AG38" s="96">
        <f t="shared" si="19"/>
        <v>0</v>
      </c>
      <c r="AH38" s="96">
        <f t="shared" si="19"/>
        <v>0</v>
      </c>
      <c r="AI38" s="96">
        <f t="shared" si="19"/>
        <v>0</v>
      </c>
      <c r="AJ38" s="96">
        <f t="shared" si="19"/>
        <v>0</v>
      </c>
      <c r="AK38" s="96">
        <f t="shared" si="19"/>
        <v>0</v>
      </c>
      <c r="AL38" s="96">
        <f t="shared" si="19"/>
        <v>0</v>
      </c>
      <c r="AM38" s="96">
        <f t="shared" si="19"/>
        <v>0</v>
      </c>
      <c r="AN38" s="96">
        <f t="shared" si="19"/>
        <v>0</v>
      </c>
      <c r="AO38" s="96">
        <f t="shared" si="19"/>
        <v>0</v>
      </c>
      <c r="AP38" s="96">
        <f t="shared" si="19"/>
        <v>0</v>
      </c>
      <c r="AQ38" s="96">
        <f t="shared" si="19"/>
        <v>0</v>
      </c>
      <c r="AR38" s="90"/>
      <c r="AS38" s="96">
        <f t="shared" si="19"/>
        <v>0</v>
      </c>
      <c r="AT38" s="96">
        <f t="shared" si="19"/>
        <v>0</v>
      </c>
      <c r="AU38" s="96">
        <f t="shared" si="19"/>
        <v>0</v>
      </c>
      <c r="AV38" s="96">
        <f t="shared" si="19"/>
        <v>0</v>
      </c>
      <c r="AW38" s="96">
        <f t="shared" si="19"/>
        <v>0</v>
      </c>
      <c r="AX38" s="96">
        <f t="shared" si="19"/>
        <v>0</v>
      </c>
      <c r="AY38" s="98">
        <f>AY39+AY42+AY45+AY48</f>
        <v>0</v>
      </c>
      <c r="AZ38" s="86"/>
    </row>
    <row r="39" spans="2:52" ht="12.75">
      <c r="B39" s="80"/>
      <c r="C39" s="94" t="s">
        <v>127</v>
      </c>
      <c r="D39" s="100" t="s">
        <v>128</v>
      </c>
      <c r="E39" s="100"/>
      <c r="F39" s="100"/>
      <c r="G39" s="96">
        <f>SUM(G40:G41)</f>
        <v>0</v>
      </c>
      <c r="H39" s="96">
        <f>SUM(H40:H41)</f>
        <v>0</v>
      </c>
      <c r="I39" s="96">
        <f>SUM(I40:I41)</f>
        <v>0</v>
      </c>
      <c r="J39" s="96">
        <f>SUM(J40:J41)</f>
        <v>0</v>
      </c>
      <c r="K39" s="97"/>
      <c r="L39" s="97"/>
      <c r="M39" s="96">
        <f aca="true" t="shared" si="20" ref="M39:AQ39">SUM(M40:M41)</f>
        <v>0</v>
      </c>
      <c r="N39" s="96">
        <f t="shared" si="20"/>
        <v>0</v>
      </c>
      <c r="O39" s="96">
        <f t="shared" si="20"/>
        <v>0</v>
      </c>
      <c r="P39" s="96">
        <f t="shared" si="20"/>
        <v>0</v>
      </c>
      <c r="Q39" s="96">
        <f t="shared" si="20"/>
        <v>0</v>
      </c>
      <c r="R39" s="96">
        <f t="shared" si="20"/>
        <v>0</v>
      </c>
      <c r="S39" s="96">
        <f t="shared" si="20"/>
        <v>0</v>
      </c>
      <c r="T39" s="96">
        <f t="shared" si="20"/>
        <v>0</v>
      </c>
      <c r="U39" s="96">
        <f t="shared" si="20"/>
        <v>0</v>
      </c>
      <c r="V39" s="96">
        <f t="shared" si="20"/>
        <v>0</v>
      </c>
      <c r="W39" s="96">
        <f t="shared" si="20"/>
        <v>0</v>
      </c>
      <c r="X39" s="96">
        <f t="shared" si="20"/>
        <v>0</v>
      </c>
      <c r="Y39" s="96">
        <f t="shared" si="20"/>
        <v>0</v>
      </c>
      <c r="Z39" s="96">
        <f t="shared" si="20"/>
        <v>0</v>
      </c>
      <c r="AA39" s="96">
        <f t="shared" si="20"/>
        <v>0</v>
      </c>
      <c r="AB39" s="96">
        <f t="shared" si="20"/>
        <v>0</v>
      </c>
      <c r="AC39" s="96">
        <f t="shared" si="20"/>
        <v>0</v>
      </c>
      <c r="AD39" s="96">
        <f t="shared" si="20"/>
        <v>0</v>
      </c>
      <c r="AE39" s="96">
        <f t="shared" si="20"/>
        <v>0</v>
      </c>
      <c r="AF39" s="96">
        <f t="shared" si="20"/>
        <v>0</v>
      </c>
      <c r="AG39" s="96">
        <f t="shared" si="20"/>
        <v>0</v>
      </c>
      <c r="AH39" s="96">
        <f t="shared" si="20"/>
        <v>0</v>
      </c>
      <c r="AI39" s="96">
        <f t="shared" si="20"/>
        <v>0</v>
      </c>
      <c r="AJ39" s="96">
        <f t="shared" si="20"/>
        <v>0</v>
      </c>
      <c r="AK39" s="96">
        <f t="shared" si="20"/>
        <v>0</v>
      </c>
      <c r="AL39" s="96">
        <f t="shared" si="20"/>
        <v>0</v>
      </c>
      <c r="AM39" s="96">
        <f t="shared" si="20"/>
        <v>0</v>
      </c>
      <c r="AN39" s="96">
        <f t="shared" si="20"/>
        <v>0</v>
      </c>
      <c r="AO39" s="96">
        <f t="shared" si="20"/>
        <v>0</v>
      </c>
      <c r="AP39" s="96">
        <f t="shared" si="20"/>
        <v>0</v>
      </c>
      <c r="AQ39" s="96">
        <f t="shared" si="20"/>
        <v>0</v>
      </c>
      <c r="AR39" s="90"/>
      <c r="AS39" s="96">
        <f aca="true" t="shared" si="21" ref="AS39:AY39">SUM(AS40:AS41)/2</f>
        <v>0</v>
      </c>
      <c r="AT39" s="96">
        <f t="shared" si="21"/>
        <v>0</v>
      </c>
      <c r="AU39" s="96">
        <f t="shared" si="21"/>
        <v>0</v>
      </c>
      <c r="AV39" s="96">
        <f t="shared" si="21"/>
        <v>0</v>
      </c>
      <c r="AW39" s="96">
        <f t="shared" si="21"/>
        <v>0</v>
      </c>
      <c r="AX39" s="96">
        <f t="shared" si="21"/>
        <v>0</v>
      </c>
      <c r="AY39" s="98">
        <f t="shared" si="21"/>
        <v>0</v>
      </c>
      <c r="AZ39" s="86"/>
    </row>
    <row r="40" spans="2:52" ht="23.25" thickBot="1">
      <c r="B40" s="80"/>
      <c r="C40" s="101" t="s">
        <v>129</v>
      </c>
      <c r="D40" s="102"/>
      <c r="E40" s="103"/>
      <c r="F40" s="103"/>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5"/>
      <c r="AZ40" s="86"/>
    </row>
    <row r="41" spans="2:52" ht="13.5" thickBot="1">
      <c r="B41" s="80"/>
      <c r="C41" s="106"/>
      <c r="D41" s="113" t="s">
        <v>108</v>
      </c>
      <c r="E41" s="108" t="s">
        <v>109</v>
      </c>
      <c r="F41" s="109"/>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4"/>
      <c r="AY41" s="115"/>
      <c r="AZ41" s="86"/>
    </row>
    <row r="42" spans="2:52" ht="12.75">
      <c r="B42" s="80"/>
      <c r="C42" s="94" t="s">
        <v>130</v>
      </c>
      <c r="D42" s="100" t="s">
        <v>131</v>
      </c>
      <c r="E42" s="100"/>
      <c r="F42" s="100"/>
      <c r="G42" s="96">
        <f>SUM(G43:G44)</f>
        <v>0</v>
      </c>
      <c r="H42" s="96">
        <f>SUM(H43:H44)</f>
        <v>0</v>
      </c>
      <c r="I42" s="96">
        <f>SUM(I43:I44)</f>
        <v>0</v>
      </c>
      <c r="J42" s="96">
        <f>SUM(J43:J44)</f>
        <v>0</v>
      </c>
      <c r="K42" s="97"/>
      <c r="L42" s="97"/>
      <c r="M42" s="96">
        <f aca="true" t="shared" si="22" ref="M42:AQ42">SUM(M43:M44)</f>
        <v>0</v>
      </c>
      <c r="N42" s="96">
        <f t="shared" si="22"/>
        <v>0</v>
      </c>
      <c r="O42" s="96">
        <f t="shared" si="22"/>
        <v>0</v>
      </c>
      <c r="P42" s="96">
        <f t="shared" si="22"/>
        <v>0</v>
      </c>
      <c r="Q42" s="96">
        <f t="shared" si="22"/>
        <v>0</v>
      </c>
      <c r="R42" s="96">
        <f t="shared" si="22"/>
        <v>0</v>
      </c>
      <c r="S42" s="96">
        <f t="shared" si="22"/>
        <v>0</v>
      </c>
      <c r="T42" s="96">
        <f t="shared" si="22"/>
        <v>0</v>
      </c>
      <c r="U42" s="96">
        <f t="shared" si="22"/>
        <v>0</v>
      </c>
      <c r="V42" s="96">
        <f t="shared" si="22"/>
        <v>0</v>
      </c>
      <c r="W42" s="96">
        <f t="shared" si="22"/>
        <v>0</v>
      </c>
      <c r="X42" s="96">
        <f t="shared" si="22"/>
        <v>0</v>
      </c>
      <c r="Y42" s="96">
        <f t="shared" si="22"/>
        <v>0</v>
      </c>
      <c r="Z42" s="96">
        <f t="shared" si="22"/>
        <v>0</v>
      </c>
      <c r="AA42" s="96">
        <f t="shared" si="22"/>
        <v>0</v>
      </c>
      <c r="AB42" s="96">
        <f t="shared" si="22"/>
        <v>0</v>
      </c>
      <c r="AC42" s="96">
        <f t="shared" si="22"/>
        <v>0</v>
      </c>
      <c r="AD42" s="96">
        <f t="shared" si="22"/>
        <v>0</v>
      </c>
      <c r="AE42" s="96">
        <f t="shared" si="22"/>
        <v>0</v>
      </c>
      <c r="AF42" s="96">
        <f t="shared" si="22"/>
        <v>0</v>
      </c>
      <c r="AG42" s="96">
        <f t="shared" si="22"/>
        <v>0</v>
      </c>
      <c r="AH42" s="96">
        <f t="shared" si="22"/>
        <v>0</v>
      </c>
      <c r="AI42" s="96">
        <f t="shared" si="22"/>
        <v>0</v>
      </c>
      <c r="AJ42" s="96">
        <f t="shared" si="22"/>
        <v>0</v>
      </c>
      <c r="AK42" s="96">
        <f t="shared" si="22"/>
        <v>0</v>
      </c>
      <c r="AL42" s="96">
        <f t="shared" si="22"/>
        <v>0</v>
      </c>
      <c r="AM42" s="96">
        <f t="shared" si="22"/>
        <v>0</v>
      </c>
      <c r="AN42" s="96">
        <f t="shared" si="22"/>
        <v>0</v>
      </c>
      <c r="AO42" s="96">
        <f t="shared" si="22"/>
        <v>0</v>
      </c>
      <c r="AP42" s="96">
        <f t="shared" si="22"/>
        <v>0</v>
      </c>
      <c r="AQ42" s="96">
        <f t="shared" si="22"/>
        <v>0</v>
      </c>
      <c r="AR42" s="90"/>
      <c r="AS42" s="96">
        <f aca="true" t="shared" si="23" ref="AS42:AY42">SUM(AS43:AS44)/2</f>
        <v>0</v>
      </c>
      <c r="AT42" s="96">
        <f t="shared" si="23"/>
        <v>0</v>
      </c>
      <c r="AU42" s="96">
        <f t="shared" si="23"/>
        <v>0</v>
      </c>
      <c r="AV42" s="96">
        <f t="shared" si="23"/>
        <v>0</v>
      </c>
      <c r="AW42" s="96">
        <f t="shared" si="23"/>
        <v>0</v>
      </c>
      <c r="AX42" s="96">
        <f t="shared" si="23"/>
        <v>0</v>
      </c>
      <c r="AY42" s="98">
        <f t="shared" si="23"/>
        <v>0</v>
      </c>
      <c r="AZ42" s="86"/>
    </row>
    <row r="43" spans="2:52" ht="23.25" thickBot="1">
      <c r="B43" s="80"/>
      <c r="C43" s="101" t="s">
        <v>132</v>
      </c>
      <c r="D43" s="102"/>
      <c r="E43" s="103"/>
      <c r="F43" s="103"/>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5"/>
      <c r="AZ43" s="86"/>
    </row>
    <row r="44" spans="2:52" ht="13.5" thickBot="1">
      <c r="B44" s="80"/>
      <c r="C44" s="106"/>
      <c r="D44" s="113" t="s">
        <v>108</v>
      </c>
      <c r="E44" s="108" t="s">
        <v>109</v>
      </c>
      <c r="F44" s="109"/>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4"/>
      <c r="AY44" s="115"/>
      <c r="AZ44" s="86"/>
    </row>
    <row r="45" spans="2:52" ht="12.75">
      <c r="B45" s="80"/>
      <c r="C45" s="94" t="s">
        <v>133</v>
      </c>
      <c r="D45" s="100" t="s">
        <v>134</v>
      </c>
      <c r="E45" s="100"/>
      <c r="F45" s="100"/>
      <c r="G45" s="96">
        <f>SUM(G46:G47)</f>
        <v>0</v>
      </c>
      <c r="H45" s="96">
        <f>SUM(H46:H47)</f>
        <v>0</v>
      </c>
      <c r="I45" s="96">
        <f>SUM(I46:I47)</f>
        <v>0</v>
      </c>
      <c r="J45" s="96">
        <f>SUM(J46:J47)</f>
        <v>0</v>
      </c>
      <c r="K45" s="97"/>
      <c r="L45" s="97"/>
      <c r="M45" s="96">
        <f aca="true" t="shared" si="24" ref="M45:AQ45">SUM(M46:M47)</f>
        <v>0</v>
      </c>
      <c r="N45" s="96">
        <f t="shared" si="24"/>
        <v>0</v>
      </c>
      <c r="O45" s="96">
        <f t="shared" si="24"/>
        <v>0</v>
      </c>
      <c r="P45" s="96">
        <f t="shared" si="24"/>
        <v>0</v>
      </c>
      <c r="Q45" s="96">
        <f t="shared" si="24"/>
        <v>0</v>
      </c>
      <c r="R45" s="96">
        <f t="shared" si="24"/>
        <v>0</v>
      </c>
      <c r="S45" s="96">
        <f t="shared" si="24"/>
        <v>0</v>
      </c>
      <c r="T45" s="96">
        <f t="shared" si="24"/>
        <v>0</v>
      </c>
      <c r="U45" s="96">
        <f t="shared" si="24"/>
        <v>0</v>
      </c>
      <c r="V45" s="96">
        <f t="shared" si="24"/>
        <v>0</v>
      </c>
      <c r="W45" s="96">
        <f t="shared" si="24"/>
        <v>0</v>
      </c>
      <c r="X45" s="96">
        <f t="shared" si="24"/>
        <v>0</v>
      </c>
      <c r="Y45" s="96">
        <f t="shared" si="24"/>
        <v>0</v>
      </c>
      <c r="Z45" s="96">
        <f t="shared" si="24"/>
        <v>0</v>
      </c>
      <c r="AA45" s="96">
        <f t="shared" si="24"/>
        <v>0</v>
      </c>
      <c r="AB45" s="96">
        <f t="shared" si="24"/>
        <v>0</v>
      </c>
      <c r="AC45" s="96">
        <f t="shared" si="24"/>
        <v>0</v>
      </c>
      <c r="AD45" s="96">
        <f t="shared" si="24"/>
        <v>0</v>
      </c>
      <c r="AE45" s="96">
        <f t="shared" si="24"/>
        <v>0</v>
      </c>
      <c r="AF45" s="96">
        <f t="shared" si="24"/>
        <v>0</v>
      </c>
      <c r="AG45" s="96">
        <f t="shared" si="24"/>
        <v>0</v>
      </c>
      <c r="AH45" s="96">
        <f t="shared" si="24"/>
        <v>0</v>
      </c>
      <c r="AI45" s="96">
        <f t="shared" si="24"/>
        <v>0</v>
      </c>
      <c r="AJ45" s="96">
        <f t="shared" si="24"/>
        <v>0</v>
      </c>
      <c r="AK45" s="96">
        <f t="shared" si="24"/>
        <v>0</v>
      </c>
      <c r="AL45" s="96">
        <f t="shared" si="24"/>
        <v>0</v>
      </c>
      <c r="AM45" s="96">
        <f t="shared" si="24"/>
        <v>0</v>
      </c>
      <c r="AN45" s="96">
        <f t="shared" si="24"/>
        <v>0</v>
      </c>
      <c r="AO45" s="96">
        <f t="shared" si="24"/>
        <v>0</v>
      </c>
      <c r="AP45" s="96">
        <f t="shared" si="24"/>
        <v>0</v>
      </c>
      <c r="AQ45" s="96">
        <f t="shared" si="24"/>
        <v>0</v>
      </c>
      <c r="AR45" s="90"/>
      <c r="AS45" s="96">
        <f aca="true" t="shared" si="25" ref="AS45:AY45">SUM(AS46:AS47)/2</f>
        <v>0</v>
      </c>
      <c r="AT45" s="96">
        <f t="shared" si="25"/>
        <v>0</v>
      </c>
      <c r="AU45" s="96">
        <f t="shared" si="25"/>
        <v>0</v>
      </c>
      <c r="AV45" s="96">
        <f t="shared" si="25"/>
        <v>0</v>
      </c>
      <c r="AW45" s="96">
        <f t="shared" si="25"/>
        <v>0</v>
      </c>
      <c r="AX45" s="96">
        <f t="shared" si="25"/>
        <v>0</v>
      </c>
      <c r="AY45" s="98">
        <f t="shared" si="25"/>
        <v>0</v>
      </c>
      <c r="AZ45" s="86"/>
    </row>
    <row r="46" spans="2:52" ht="23.25" thickBot="1">
      <c r="B46" s="80"/>
      <c r="C46" s="101" t="s">
        <v>135</v>
      </c>
      <c r="D46" s="102"/>
      <c r="E46" s="103"/>
      <c r="F46" s="103"/>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5"/>
      <c r="AZ46" s="86"/>
    </row>
    <row r="47" spans="2:52" ht="13.5" thickBot="1">
      <c r="B47" s="80"/>
      <c r="C47" s="106"/>
      <c r="D47" s="113" t="s">
        <v>108</v>
      </c>
      <c r="E47" s="108" t="s">
        <v>109</v>
      </c>
      <c r="F47" s="109"/>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4"/>
      <c r="AY47" s="115"/>
      <c r="AZ47" s="86"/>
    </row>
    <row r="48" spans="2:52" ht="12.75">
      <c r="B48" s="80"/>
      <c r="C48" s="94" t="s">
        <v>136</v>
      </c>
      <c r="D48" s="100" t="s">
        <v>137</v>
      </c>
      <c r="E48" s="100"/>
      <c r="F48" s="100"/>
      <c r="G48" s="96">
        <f>SUM(G49:G50)</f>
        <v>0</v>
      </c>
      <c r="H48" s="96">
        <f>SUM(H49:H50)</f>
        <v>0</v>
      </c>
      <c r="I48" s="96">
        <f>SUM(I49:I50)</f>
        <v>0</v>
      </c>
      <c r="J48" s="96">
        <f>SUM(J49:J50)</f>
        <v>0</v>
      </c>
      <c r="K48" s="97"/>
      <c r="L48" s="97"/>
      <c r="M48" s="96">
        <f aca="true" t="shared" si="26" ref="M48:AQ48">SUM(M49:M50)</f>
        <v>0</v>
      </c>
      <c r="N48" s="96">
        <f t="shared" si="26"/>
        <v>0</v>
      </c>
      <c r="O48" s="96">
        <f t="shared" si="26"/>
        <v>0</v>
      </c>
      <c r="P48" s="96">
        <f t="shared" si="26"/>
        <v>0</v>
      </c>
      <c r="Q48" s="96">
        <f t="shared" si="26"/>
        <v>0</v>
      </c>
      <c r="R48" s="96">
        <f t="shared" si="26"/>
        <v>0</v>
      </c>
      <c r="S48" s="96">
        <f t="shared" si="26"/>
        <v>0</v>
      </c>
      <c r="T48" s="96">
        <f t="shared" si="26"/>
        <v>0</v>
      </c>
      <c r="U48" s="96">
        <f t="shared" si="26"/>
        <v>0</v>
      </c>
      <c r="V48" s="96">
        <f t="shared" si="26"/>
        <v>0</v>
      </c>
      <c r="W48" s="96">
        <f t="shared" si="26"/>
        <v>0</v>
      </c>
      <c r="X48" s="96">
        <f t="shared" si="26"/>
        <v>0</v>
      </c>
      <c r="Y48" s="96">
        <f t="shared" si="26"/>
        <v>0</v>
      </c>
      <c r="Z48" s="96">
        <f t="shared" si="26"/>
        <v>0</v>
      </c>
      <c r="AA48" s="96">
        <f t="shared" si="26"/>
        <v>0</v>
      </c>
      <c r="AB48" s="96">
        <f t="shared" si="26"/>
        <v>0</v>
      </c>
      <c r="AC48" s="96">
        <f t="shared" si="26"/>
        <v>0</v>
      </c>
      <c r="AD48" s="96">
        <f t="shared" si="26"/>
        <v>0</v>
      </c>
      <c r="AE48" s="96">
        <f t="shared" si="26"/>
        <v>0</v>
      </c>
      <c r="AF48" s="96">
        <f t="shared" si="26"/>
        <v>0</v>
      </c>
      <c r="AG48" s="96">
        <f t="shared" si="26"/>
        <v>0</v>
      </c>
      <c r="AH48" s="96">
        <f t="shared" si="26"/>
        <v>0</v>
      </c>
      <c r="AI48" s="96">
        <f t="shared" si="26"/>
        <v>0</v>
      </c>
      <c r="AJ48" s="96">
        <f t="shared" si="26"/>
        <v>0</v>
      </c>
      <c r="AK48" s="96">
        <f t="shared" si="26"/>
        <v>0</v>
      </c>
      <c r="AL48" s="96">
        <f t="shared" si="26"/>
        <v>0</v>
      </c>
      <c r="AM48" s="96">
        <f t="shared" si="26"/>
        <v>0</v>
      </c>
      <c r="AN48" s="96">
        <f t="shared" si="26"/>
        <v>0</v>
      </c>
      <c r="AO48" s="96">
        <f t="shared" si="26"/>
        <v>0</v>
      </c>
      <c r="AP48" s="96">
        <f t="shared" si="26"/>
        <v>0</v>
      </c>
      <c r="AQ48" s="96">
        <f t="shared" si="26"/>
        <v>0</v>
      </c>
      <c r="AR48" s="90"/>
      <c r="AS48" s="96">
        <f aca="true" t="shared" si="27" ref="AS48:AY48">SUM(AS49:AS50)/2</f>
        <v>0</v>
      </c>
      <c r="AT48" s="96">
        <f t="shared" si="27"/>
        <v>0</v>
      </c>
      <c r="AU48" s="96">
        <f t="shared" si="27"/>
        <v>0</v>
      </c>
      <c r="AV48" s="96">
        <f t="shared" si="27"/>
        <v>0</v>
      </c>
      <c r="AW48" s="96">
        <f t="shared" si="27"/>
        <v>0</v>
      </c>
      <c r="AX48" s="96">
        <f t="shared" si="27"/>
        <v>0</v>
      </c>
      <c r="AY48" s="98">
        <f t="shared" si="27"/>
        <v>0</v>
      </c>
      <c r="AZ48" s="86"/>
    </row>
    <row r="49" spans="2:52" ht="23.25" thickBot="1">
      <c r="B49" s="80"/>
      <c r="C49" s="101" t="s">
        <v>138</v>
      </c>
      <c r="D49" s="102"/>
      <c r="E49" s="103"/>
      <c r="F49" s="103"/>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5"/>
      <c r="AZ49" s="86"/>
    </row>
    <row r="50" spans="2:52" ht="13.5" thickBot="1">
      <c r="B50" s="80"/>
      <c r="C50" s="106"/>
      <c r="D50" s="113" t="s">
        <v>108</v>
      </c>
      <c r="E50" s="108" t="s">
        <v>109</v>
      </c>
      <c r="F50" s="109"/>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4"/>
      <c r="AY50" s="115"/>
      <c r="AZ50" s="86"/>
    </row>
    <row r="51" spans="2:52" ht="12.75">
      <c r="B51" s="80"/>
      <c r="C51" s="123" t="s">
        <v>139</v>
      </c>
      <c r="D51" s="95" t="s">
        <v>140</v>
      </c>
      <c r="E51" s="95"/>
      <c r="F51" s="95"/>
      <c r="G51" s="96">
        <f>G52+G55+G61</f>
        <v>0</v>
      </c>
      <c r="H51" s="96">
        <f>H52+H55+H61</f>
        <v>0</v>
      </c>
      <c r="I51" s="96">
        <f>I52+I55+I61</f>
        <v>0</v>
      </c>
      <c r="J51" s="96">
        <f>J52+J55+J61</f>
        <v>16.5</v>
      </c>
      <c r="K51" s="97"/>
      <c r="L51" s="97"/>
      <c r="M51" s="96">
        <f aca="true" t="shared" si="28" ref="M51:AQ51">M52+M55+M61</f>
        <v>726.3078800000002</v>
      </c>
      <c r="N51" s="96">
        <f t="shared" si="28"/>
        <v>0</v>
      </c>
      <c r="O51" s="96">
        <f t="shared" si="28"/>
        <v>182.1178799999999</v>
      </c>
      <c r="P51" s="96">
        <f t="shared" si="28"/>
        <v>0</v>
      </c>
      <c r="Q51" s="96">
        <f t="shared" si="28"/>
        <v>0</v>
      </c>
      <c r="R51" s="96">
        <f t="shared" si="28"/>
        <v>0</v>
      </c>
      <c r="S51" s="96">
        <f t="shared" si="28"/>
        <v>10.12</v>
      </c>
      <c r="T51" s="96">
        <f t="shared" si="28"/>
        <v>0</v>
      </c>
      <c r="U51" s="96">
        <f t="shared" si="28"/>
        <v>0</v>
      </c>
      <c r="V51" s="96">
        <f t="shared" si="28"/>
        <v>0</v>
      </c>
      <c r="W51" s="96">
        <f t="shared" si="28"/>
        <v>0</v>
      </c>
      <c r="X51" s="96">
        <f t="shared" si="28"/>
        <v>0</v>
      </c>
      <c r="Y51" s="96">
        <f t="shared" si="28"/>
        <v>0</v>
      </c>
      <c r="Z51" s="96">
        <f t="shared" si="28"/>
        <v>0</v>
      </c>
      <c r="AA51" s="96">
        <f t="shared" si="28"/>
        <v>3.4</v>
      </c>
      <c r="AB51" s="96">
        <f t="shared" si="28"/>
        <v>0</v>
      </c>
      <c r="AC51" s="96">
        <f t="shared" si="28"/>
        <v>0</v>
      </c>
      <c r="AD51" s="96">
        <f t="shared" si="28"/>
        <v>0</v>
      </c>
      <c r="AE51" s="96">
        <f t="shared" si="28"/>
        <v>6.675</v>
      </c>
      <c r="AF51" s="96">
        <f t="shared" si="28"/>
        <v>0</v>
      </c>
      <c r="AG51" s="96">
        <f t="shared" si="28"/>
        <v>0</v>
      </c>
      <c r="AH51" s="96">
        <f t="shared" si="28"/>
        <v>0</v>
      </c>
      <c r="AI51" s="96">
        <f t="shared" si="28"/>
        <v>6.425</v>
      </c>
      <c r="AJ51" s="96">
        <f t="shared" si="28"/>
        <v>0</v>
      </c>
      <c r="AK51" s="96">
        <f t="shared" si="28"/>
        <v>0</v>
      </c>
      <c r="AL51" s="96">
        <f t="shared" si="28"/>
        <v>0</v>
      </c>
      <c r="AM51" s="96">
        <f t="shared" si="28"/>
        <v>0</v>
      </c>
      <c r="AN51" s="96">
        <f t="shared" si="28"/>
        <v>0</v>
      </c>
      <c r="AO51" s="96">
        <f t="shared" si="28"/>
        <v>0</v>
      </c>
      <c r="AP51" s="96">
        <f t="shared" si="28"/>
        <v>0</v>
      </c>
      <c r="AQ51" s="96">
        <f t="shared" si="28"/>
        <v>26.62</v>
      </c>
      <c r="AR51" s="90"/>
      <c r="AS51" s="96">
        <f aca="true" t="shared" si="29" ref="AS51:AY51">AS52+AS55+AS61</f>
        <v>123.45</v>
      </c>
      <c r="AT51" s="96">
        <f t="shared" si="29"/>
        <v>54.68</v>
      </c>
      <c r="AU51" s="96">
        <f t="shared" si="29"/>
        <v>182.11788000000007</v>
      </c>
      <c r="AV51" s="96">
        <f t="shared" si="29"/>
        <v>169.28</v>
      </c>
      <c r="AW51" s="96">
        <f t="shared" si="29"/>
        <v>196.78</v>
      </c>
      <c r="AX51" s="96">
        <f t="shared" si="29"/>
        <v>0</v>
      </c>
      <c r="AY51" s="98">
        <f t="shared" si="29"/>
        <v>726.3078800000004</v>
      </c>
      <c r="AZ51" s="86"/>
    </row>
    <row r="52" spans="2:52" ht="12.75">
      <c r="B52" s="80"/>
      <c r="C52" s="123" t="s">
        <v>141</v>
      </c>
      <c r="D52" s="99" t="s">
        <v>142</v>
      </c>
      <c r="E52" s="99"/>
      <c r="F52" s="99"/>
      <c r="G52" s="96">
        <f>SUM(G53:G54)</f>
        <v>0</v>
      </c>
      <c r="H52" s="96">
        <f>SUM(H53:H54)</f>
        <v>0</v>
      </c>
      <c r="I52" s="96">
        <f>SUM(I53:I54)</f>
        <v>0</v>
      </c>
      <c r="J52" s="96">
        <f>SUM(J53:J54)</f>
        <v>0</v>
      </c>
      <c r="K52" s="97"/>
      <c r="L52" s="97"/>
      <c r="M52" s="96">
        <f aca="true" t="shared" si="30" ref="M52:AQ52">SUM(M53:M54)</f>
        <v>0</v>
      </c>
      <c r="N52" s="96">
        <f t="shared" si="30"/>
        <v>0</v>
      </c>
      <c r="O52" s="96">
        <f t="shared" si="30"/>
        <v>0</v>
      </c>
      <c r="P52" s="96">
        <f t="shared" si="30"/>
        <v>0</v>
      </c>
      <c r="Q52" s="96">
        <f t="shared" si="30"/>
        <v>0</v>
      </c>
      <c r="R52" s="96">
        <f t="shared" si="30"/>
        <v>0</v>
      </c>
      <c r="S52" s="96">
        <f t="shared" si="30"/>
        <v>0</v>
      </c>
      <c r="T52" s="96">
        <f t="shared" si="30"/>
        <v>0</v>
      </c>
      <c r="U52" s="96">
        <f t="shared" si="30"/>
        <v>0</v>
      </c>
      <c r="V52" s="96">
        <f t="shared" si="30"/>
        <v>0</v>
      </c>
      <c r="W52" s="96">
        <f t="shared" si="30"/>
        <v>0</v>
      </c>
      <c r="X52" s="96">
        <f t="shared" si="30"/>
        <v>0</v>
      </c>
      <c r="Y52" s="96">
        <f t="shared" si="30"/>
        <v>0</v>
      </c>
      <c r="Z52" s="96">
        <f t="shared" si="30"/>
        <v>0</v>
      </c>
      <c r="AA52" s="96">
        <f t="shared" si="30"/>
        <v>0</v>
      </c>
      <c r="AB52" s="96">
        <f t="shared" si="30"/>
        <v>0</v>
      </c>
      <c r="AC52" s="96">
        <f t="shared" si="30"/>
        <v>0</v>
      </c>
      <c r="AD52" s="96">
        <f t="shared" si="30"/>
        <v>0</v>
      </c>
      <c r="AE52" s="96">
        <f t="shared" si="30"/>
        <v>0</v>
      </c>
      <c r="AF52" s="96">
        <f t="shared" si="30"/>
        <v>0</v>
      </c>
      <c r="AG52" s="96">
        <f t="shared" si="30"/>
        <v>0</v>
      </c>
      <c r="AH52" s="96">
        <f t="shared" si="30"/>
        <v>0</v>
      </c>
      <c r="AI52" s="96">
        <f t="shared" si="30"/>
        <v>0</v>
      </c>
      <c r="AJ52" s="96">
        <f t="shared" si="30"/>
        <v>0</v>
      </c>
      <c r="AK52" s="96">
        <f t="shared" si="30"/>
        <v>0</v>
      </c>
      <c r="AL52" s="96">
        <f t="shared" si="30"/>
        <v>0</v>
      </c>
      <c r="AM52" s="96">
        <f t="shared" si="30"/>
        <v>0</v>
      </c>
      <c r="AN52" s="96">
        <f t="shared" si="30"/>
        <v>0</v>
      </c>
      <c r="AO52" s="96">
        <f t="shared" si="30"/>
        <v>0</v>
      </c>
      <c r="AP52" s="96">
        <f t="shared" si="30"/>
        <v>0</v>
      </c>
      <c r="AQ52" s="96">
        <f t="shared" si="30"/>
        <v>0</v>
      </c>
      <c r="AR52" s="90"/>
      <c r="AS52" s="96">
        <f aca="true" t="shared" si="31" ref="AS52:AY52">SUM(AS53:AS54)/2</f>
        <v>0</v>
      </c>
      <c r="AT52" s="96">
        <f t="shared" si="31"/>
        <v>0</v>
      </c>
      <c r="AU52" s="96">
        <f t="shared" si="31"/>
        <v>0</v>
      </c>
      <c r="AV52" s="96">
        <f t="shared" si="31"/>
        <v>0</v>
      </c>
      <c r="AW52" s="96">
        <f t="shared" si="31"/>
        <v>0</v>
      </c>
      <c r="AX52" s="96">
        <f t="shared" si="31"/>
        <v>0</v>
      </c>
      <c r="AY52" s="98">
        <f t="shared" si="31"/>
        <v>0</v>
      </c>
      <c r="AZ52" s="86"/>
    </row>
    <row r="53" spans="2:52" ht="13.5" thickBot="1">
      <c r="B53" s="80"/>
      <c r="C53" s="101" t="s">
        <v>143</v>
      </c>
      <c r="D53" s="124"/>
      <c r="E53" s="103"/>
      <c r="F53" s="103"/>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5"/>
      <c r="AZ53" s="86"/>
    </row>
    <row r="54" spans="2:52" ht="13.5" thickBot="1">
      <c r="B54" s="80"/>
      <c r="C54" s="106"/>
      <c r="D54" s="125" t="s">
        <v>108</v>
      </c>
      <c r="E54" s="108" t="s">
        <v>109</v>
      </c>
      <c r="F54" s="109"/>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4"/>
      <c r="AY54" s="115"/>
      <c r="AZ54" s="86"/>
    </row>
    <row r="55" spans="2:52" ht="22.5">
      <c r="B55" s="80"/>
      <c r="C55" s="123" t="s">
        <v>144</v>
      </c>
      <c r="D55" s="99" t="s">
        <v>145</v>
      </c>
      <c r="E55" s="99"/>
      <c r="F55" s="99"/>
      <c r="G55" s="96">
        <f>SUM(G56:G60)</f>
        <v>0</v>
      </c>
      <c r="H55" s="96">
        <f>SUM(H56:H60)</f>
        <v>0</v>
      </c>
      <c r="I55" s="96">
        <f>SUM(I56:I60)</f>
        <v>0</v>
      </c>
      <c r="J55" s="96">
        <f>SUM(J56:J60)</f>
        <v>0</v>
      </c>
      <c r="K55" s="97"/>
      <c r="L55" s="97"/>
      <c r="M55" s="96">
        <f aca="true" t="shared" si="32" ref="M55:AQ55">SUM(M56:M60)</f>
        <v>14.336879999999999</v>
      </c>
      <c r="N55" s="96">
        <f t="shared" si="32"/>
        <v>0</v>
      </c>
      <c r="O55" s="96">
        <f t="shared" si="32"/>
        <v>8.98688</v>
      </c>
      <c r="P55" s="96">
        <f t="shared" si="32"/>
        <v>0</v>
      </c>
      <c r="Q55" s="96">
        <f t="shared" si="32"/>
        <v>0</v>
      </c>
      <c r="R55" s="96">
        <f t="shared" si="32"/>
        <v>0</v>
      </c>
      <c r="S55" s="96">
        <f t="shared" si="32"/>
        <v>0</v>
      </c>
      <c r="T55" s="96">
        <f t="shared" si="32"/>
        <v>0</v>
      </c>
      <c r="U55" s="96">
        <f t="shared" si="32"/>
        <v>0</v>
      </c>
      <c r="V55" s="96">
        <f t="shared" si="32"/>
        <v>0</v>
      </c>
      <c r="W55" s="96">
        <f t="shared" si="32"/>
        <v>0</v>
      </c>
      <c r="X55" s="96">
        <f t="shared" si="32"/>
        <v>0</v>
      </c>
      <c r="Y55" s="96">
        <f t="shared" si="32"/>
        <v>0</v>
      </c>
      <c r="Z55" s="96">
        <f t="shared" si="32"/>
        <v>0</v>
      </c>
      <c r="AA55" s="96">
        <f t="shared" si="32"/>
        <v>0</v>
      </c>
      <c r="AB55" s="96">
        <f t="shared" si="32"/>
        <v>0</v>
      </c>
      <c r="AC55" s="96">
        <f t="shared" si="32"/>
        <v>0</v>
      </c>
      <c r="AD55" s="96">
        <f t="shared" si="32"/>
        <v>0</v>
      </c>
      <c r="AE55" s="96">
        <f t="shared" si="32"/>
        <v>0</v>
      </c>
      <c r="AF55" s="96">
        <f t="shared" si="32"/>
        <v>0</v>
      </c>
      <c r="AG55" s="96">
        <f t="shared" si="32"/>
        <v>0</v>
      </c>
      <c r="AH55" s="96">
        <f t="shared" si="32"/>
        <v>0</v>
      </c>
      <c r="AI55" s="96">
        <f t="shared" si="32"/>
        <v>0</v>
      </c>
      <c r="AJ55" s="96">
        <f t="shared" si="32"/>
        <v>0</v>
      </c>
      <c r="AK55" s="96">
        <f t="shared" si="32"/>
        <v>0</v>
      </c>
      <c r="AL55" s="96">
        <f t="shared" si="32"/>
        <v>0</v>
      </c>
      <c r="AM55" s="96">
        <f t="shared" si="32"/>
        <v>0</v>
      </c>
      <c r="AN55" s="96">
        <f t="shared" si="32"/>
        <v>0</v>
      </c>
      <c r="AO55" s="96">
        <f t="shared" si="32"/>
        <v>0</v>
      </c>
      <c r="AP55" s="96">
        <f t="shared" si="32"/>
        <v>0</v>
      </c>
      <c r="AQ55" s="96">
        <f t="shared" si="32"/>
        <v>0</v>
      </c>
      <c r="AR55" s="90"/>
      <c r="AS55" s="96">
        <f aca="true" t="shared" si="33" ref="AS55:AY55">SUM(AS56:AS60)/2</f>
        <v>0</v>
      </c>
      <c r="AT55" s="96">
        <f t="shared" si="33"/>
        <v>5.35</v>
      </c>
      <c r="AU55" s="96">
        <f t="shared" si="33"/>
        <v>8.98688</v>
      </c>
      <c r="AV55" s="96">
        <f t="shared" si="33"/>
        <v>0</v>
      </c>
      <c r="AW55" s="96">
        <f t="shared" si="33"/>
        <v>0</v>
      </c>
      <c r="AX55" s="96">
        <f t="shared" si="33"/>
        <v>0</v>
      </c>
      <c r="AY55" s="98">
        <f t="shared" si="33"/>
        <v>14.336879999999999</v>
      </c>
      <c r="AZ55" s="86"/>
    </row>
    <row r="56" spans="2:52" ht="12.75">
      <c r="B56" s="80"/>
      <c r="C56" s="101" t="s">
        <v>146</v>
      </c>
      <c r="D56" s="126"/>
      <c r="E56" s="103"/>
      <c r="F56" s="103"/>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5"/>
      <c r="AZ56" s="86"/>
    </row>
    <row r="57" spans="2:52" ht="22.5">
      <c r="B57" s="73"/>
      <c r="C57" s="222" t="s">
        <v>147</v>
      </c>
      <c r="D57" s="234" t="s">
        <v>148</v>
      </c>
      <c r="E57" s="228"/>
      <c r="F57" s="219" t="s">
        <v>121</v>
      </c>
      <c r="G57" s="210"/>
      <c r="H57" s="210"/>
      <c r="I57" s="216">
        <v>0</v>
      </c>
      <c r="J57" s="216">
        <v>0</v>
      </c>
      <c r="K57" s="219">
        <v>2012</v>
      </c>
      <c r="L57" s="219">
        <v>2013</v>
      </c>
      <c r="M57" s="216">
        <f>AT58+AU58</f>
        <v>14.336879999999999</v>
      </c>
      <c r="N57" s="216"/>
      <c r="O57" s="216">
        <f>AU58</f>
        <v>8.98688</v>
      </c>
      <c r="P57" s="210"/>
      <c r="Q57" s="210"/>
      <c r="R57" s="216"/>
      <c r="S57" s="216"/>
      <c r="T57" s="210"/>
      <c r="U57" s="210"/>
      <c r="V57" s="216"/>
      <c r="W57" s="216"/>
      <c r="X57" s="210"/>
      <c r="Y57" s="210"/>
      <c r="Z57" s="216"/>
      <c r="AA57" s="216"/>
      <c r="AB57" s="210"/>
      <c r="AC57" s="210"/>
      <c r="AD57" s="216"/>
      <c r="AE57" s="216"/>
      <c r="AF57" s="210"/>
      <c r="AG57" s="210"/>
      <c r="AH57" s="216"/>
      <c r="AI57" s="216"/>
      <c r="AJ57" s="210"/>
      <c r="AK57" s="210"/>
      <c r="AL57" s="210"/>
      <c r="AM57" s="210"/>
      <c r="AN57" s="213">
        <f>P57+T57+X57+AB57+AF57+AJ57</f>
        <v>0</v>
      </c>
      <c r="AO57" s="213">
        <f>Q57+U57+Y57+AC57+AG57+AK57</f>
        <v>0</v>
      </c>
      <c r="AP57" s="213">
        <f>R57+V57+Z57+AD57+AH57+AL57</f>
        <v>0</v>
      </c>
      <c r="AQ57" s="209">
        <f>S57+W57+AA57+AE57+AI57+AM57</f>
        <v>0</v>
      </c>
      <c r="AR57" s="116" t="s">
        <v>122</v>
      </c>
      <c r="AS57" s="117">
        <f aca="true" t="shared" si="34" ref="AS57:AX57">SUM(AS58:AS59)</f>
        <v>0</v>
      </c>
      <c r="AT57" s="117">
        <f t="shared" si="34"/>
        <v>5.35</v>
      </c>
      <c r="AU57" s="117">
        <f t="shared" si="34"/>
        <v>8.98688</v>
      </c>
      <c r="AV57" s="117">
        <f t="shared" si="34"/>
        <v>0</v>
      </c>
      <c r="AW57" s="117">
        <f t="shared" si="34"/>
        <v>0</v>
      </c>
      <c r="AX57" s="117">
        <f t="shared" si="34"/>
        <v>0</v>
      </c>
      <c r="AY57" s="98">
        <f>SUM(AS57:AX57)</f>
        <v>14.336879999999999</v>
      </c>
      <c r="AZ57" s="74"/>
    </row>
    <row r="58" spans="2:52" ht="45">
      <c r="B58" s="73"/>
      <c r="C58" s="223"/>
      <c r="D58" s="235"/>
      <c r="E58" s="229"/>
      <c r="F58" s="220"/>
      <c r="G58" s="211"/>
      <c r="H58" s="211"/>
      <c r="I58" s="217"/>
      <c r="J58" s="217"/>
      <c r="K58" s="220"/>
      <c r="L58" s="220"/>
      <c r="M58" s="217"/>
      <c r="N58" s="217"/>
      <c r="O58" s="217"/>
      <c r="P58" s="211"/>
      <c r="Q58" s="211"/>
      <c r="R58" s="217"/>
      <c r="S58" s="217"/>
      <c r="T58" s="211"/>
      <c r="U58" s="211"/>
      <c r="V58" s="217"/>
      <c r="W58" s="217"/>
      <c r="X58" s="211"/>
      <c r="Y58" s="211"/>
      <c r="Z58" s="217"/>
      <c r="AA58" s="217"/>
      <c r="AB58" s="211"/>
      <c r="AC58" s="211"/>
      <c r="AD58" s="217"/>
      <c r="AE58" s="217"/>
      <c r="AF58" s="211"/>
      <c r="AG58" s="211"/>
      <c r="AH58" s="217"/>
      <c r="AI58" s="217"/>
      <c r="AJ58" s="211"/>
      <c r="AK58" s="211"/>
      <c r="AL58" s="211"/>
      <c r="AM58" s="211"/>
      <c r="AN58" s="214"/>
      <c r="AO58" s="214"/>
      <c r="AP58" s="214"/>
      <c r="AQ58" s="209"/>
      <c r="AR58" s="118" t="s">
        <v>123</v>
      </c>
      <c r="AS58" s="119">
        <v>0</v>
      </c>
      <c r="AT58" s="119">
        <v>5.35</v>
      </c>
      <c r="AU58" s="119">
        <f>(1.613+4.953+1.05)*1.18</f>
        <v>8.98688</v>
      </c>
      <c r="AV58" s="119"/>
      <c r="AW58" s="119"/>
      <c r="AX58" s="120"/>
      <c r="AY58" s="98">
        <f>SUM(AS58:AX58)</f>
        <v>14.336879999999999</v>
      </c>
      <c r="AZ58" s="74"/>
    </row>
    <row r="59" spans="2:52" ht="13.5" thickBot="1">
      <c r="B59" s="73"/>
      <c r="C59" s="224"/>
      <c r="D59" s="236"/>
      <c r="E59" s="230"/>
      <c r="F59" s="221"/>
      <c r="G59" s="212"/>
      <c r="H59" s="212"/>
      <c r="I59" s="218"/>
      <c r="J59" s="218"/>
      <c r="K59" s="221"/>
      <c r="L59" s="221"/>
      <c r="M59" s="218"/>
      <c r="N59" s="218"/>
      <c r="O59" s="218"/>
      <c r="P59" s="212"/>
      <c r="Q59" s="212"/>
      <c r="R59" s="218"/>
      <c r="S59" s="218"/>
      <c r="T59" s="212"/>
      <c r="U59" s="212"/>
      <c r="V59" s="218"/>
      <c r="W59" s="218"/>
      <c r="X59" s="212"/>
      <c r="Y59" s="212"/>
      <c r="Z59" s="218"/>
      <c r="AA59" s="218"/>
      <c r="AB59" s="212"/>
      <c r="AC59" s="212"/>
      <c r="AD59" s="218"/>
      <c r="AE59" s="218"/>
      <c r="AF59" s="212"/>
      <c r="AG59" s="212"/>
      <c r="AH59" s="218"/>
      <c r="AI59" s="218"/>
      <c r="AJ59" s="212"/>
      <c r="AK59" s="212"/>
      <c r="AL59" s="212"/>
      <c r="AM59" s="212"/>
      <c r="AN59" s="215"/>
      <c r="AO59" s="215"/>
      <c r="AP59" s="215"/>
      <c r="AQ59" s="209"/>
      <c r="AR59" s="121" t="s">
        <v>124</v>
      </c>
      <c r="AS59" s="121"/>
      <c r="AT59" s="121"/>
      <c r="AU59" s="121"/>
      <c r="AV59" s="121"/>
      <c r="AW59" s="121"/>
      <c r="AX59" s="121"/>
      <c r="AY59" s="122"/>
      <c r="AZ59" s="74"/>
    </row>
    <row r="60" spans="2:52" ht="13.5" thickBot="1">
      <c r="B60" s="80"/>
      <c r="C60" s="106"/>
      <c r="D60" s="125" t="s">
        <v>108</v>
      </c>
      <c r="E60" s="108" t="s">
        <v>109</v>
      </c>
      <c r="F60" s="109"/>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4"/>
      <c r="AY60" s="115"/>
      <c r="AZ60" s="86"/>
    </row>
    <row r="61" spans="2:52" ht="22.5">
      <c r="B61" s="80"/>
      <c r="C61" s="123" t="s">
        <v>149</v>
      </c>
      <c r="D61" s="99" t="s">
        <v>150</v>
      </c>
      <c r="E61" s="99"/>
      <c r="F61" s="99"/>
      <c r="G61" s="96">
        <f>SUM(G62:G381)</f>
        <v>0</v>
      </c>
      <c r="H61" s="96">
        <f>SUM(H62:H381)</f>
        <v>0</v>
      </c>
      <c r="I61" s="96">
        <f>SUM(I62:I381)</f>
        <v>0</v>
      </c>
      <c r="J61" s="96">
        <f>SUM(J62:J381)</f>
        <v>16.5</v>
      </c>
      <c r="K61" s="97"/>
      <c r="L61" s="97"/>
      <c r="M61" s="96">
        <f aca="true" t="shared" si="35" ref="M61:AQ61">SUM(M62:M381)</f>
        <v>711.9710000000002</v>
      </c>
      <c r="N61" s="96">
        <f t="shared" si="35"/>
        <v>0</v>
      </c>
      <c r="O61" s="96">
        <f t="shared" si="35"/>
        <v>173.13099999999991</v>
      </c>
      <c r="P61" s="96">
        <f t="shared" si="35"/>
        <v>0</v>
      </c>
      <c r="Q61" s="96">
        <f t="shared" si="35"/>
        <v>0</v>
      </c>
      <c r="R61" s="96">
        <f t="shared" si="35"/>
        <v>0</v>
      </c>
      <c r="S61" s="96">
        <f t="shared" si="35"/>
        <v>10.12</v>
      </c>
      <c r="T61" s="96">
        <f t="shared" si="35"/>
        <v>0</v>
      </c>
      <c r="U61" s="96">
        <f t="shared" si="35"/>
        <v>0</v>
      </c>
      <c r="V61" s="96">
        <f t="shared" si="35"/>
        <v>0</v>
      </c>
      <c r="W61" s="96">
        <f t="shared" si="35"/>
        <v>0</v>
      </c>
      <c r="X61" s="96">
        <f t="shared" si="35"/>
        <v>0</v>
      </c>
      <c r="Y61" s="96">
        <f t="shared" si="35"/>
        <v>0</v>
      </c>
      <c r="Z61" s="96">
        <f t="shared" si="35"/>
        <v>0</v>
      </c>
      <c r="AA61" s="96">
        <f t="shared" si="35"/>
        <v>3.4</v>
      </c>
      <c r="AB61" s="96">
        <f t="shared" si="35"/>
        <v>0</v>
      </c>
      <c r="AC61" s="96">
        <f t="shared" si="35"/>
        <v>0</v>
      </c>
      <c r="AD61" s="96">
        <f t="shared" si="35"/>
        <v>0</v>
      </c>
      <c r="AE61" s="96">
        <f t="shared" si="35"/>
        <v>6.675</v>
      </c>
      <c r="AF61" s="96">
        <f t="shared" si="35"/>
        <v>0</v>
      </c>
      <c r="AG61" s="96">
        <f t="shared" si="35"/>
        <v>0</v>
      </c>
      <c r="AH61" s="96">
        <f t="shared" si="35"/>
        <v>0</v>
      </c>
      <c r="AI61" s="96">
        <f t="shared" si="35"/>
        <v>6.425</v>
      </c>
      <c r="AJ61" s="96">
        <f t="shared" si="35"/>
        <v>0</v>
      </c>
      <c r="AK61" s="96">
        <f t="shared" si="35"/>
        <v>0</v>
      </c>
      <c r="AL61" s="96">
        <f t="shared" si="35"/>
        <v>0</v>
      </c>
      <c r="AM61" s="96">
        <f t="shared" si="35"/>
        <v>0</v>
      </c>
      <c r="AN61" s="96">
        <f t="shared" si="35"/>
        <v>0</v>
      </c>
      <c r="AO61" s="96">
        <f t="shared" si="35"/>
        <v>0</v>
      </c>
      <c r="AP61" s="96">
        <f t="shared" si="35"/>
        <v>0</v>
      </c>
      <c r="AQ61" s="96">
        <f t="shared" si="35"/>
        <v>26.62</v>
      </c>
      <c r="AR61" s="90"/>
      <c r="AS61" s="96">
        <f aca="true" t="shared" si="36" ref="AS61:AY61">SUM(AS62:AS381)/2</f>
        <v>123.45</v>
      </c>
      <c r="AT61" s="96">
        <f t="shared" si="36"/>
        <v>49.33</v>
      </c>
      <c r="AU61" s="96">
        <f t="shared" si="36"/>
        <v>173.13100000000006</v>
      </c>
      <c r="AV61" s="96">
        <f t="shared" si="36"/>
        <v>169.28</v>
      </c>
      <c r="AW61" s="96">
        <f t="shared" si="36"/>
        <v>196.78</v>
      </c>
      <c r="AX61" s="96">
        <f t="shared" si="36"/>
        <v>0</v>
      </c>
      <c r="AY61" s="98">
        <f t="shared" si="36"/>
        <v>711.9710000000005</v>
      </c>
      <c r="AZ61" s="86"/>
    </row>
    <row r="62" spans="2:52" ht="12.75">
      <c r="B62" s="80"/>
      <c r="C62" s="101" t="s">
        <v>151</v>
      </c>
      <c r="D62" s="126"/>
      <c r="E62" s="103"/>
      <c r="F62" s="103"/>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5"/>
      <c r="AZ62" s="86"/>
    </row>
    <row r="63" spans="2:52" ht="22.5">
      <c r="B63" s="73"/>
      <c r="C63" s="222" t="s">
        <v>152</v>
      </c>
      <c r="D63" s="234" t="s">
        <v>153</v>
      </c>
      <c r="E63" s="228"/>
      <c r="F63" s="219" t="s">
        <v>121</v>
      </c>
      <c r="G63" s="210"/>
      <c r="H63" s="210"/>
      <c r="I63" s="216">
        <v>0</v>
      </c>
      <c r="J63" s="216">
        <v>0</v>
      </c>
      <c r="K63" s="219">
        <v>2012</v>
      </c>
      <c r="L63" s="219">
        <v>2013</v>
      </c>
      <c r="M63" s="216">
        <f>AT64+AU64</f>
        <v>1.6854799999999999</v>
      </c>
      <c r="N63" s="216"/>
      <c r="O63" s="216">
        <f>AU64</f>
        <v>1.6254799999999998</v>
      </c>
      <c r="P63" s="210"/>
      <c r="Q63" s="210"/>
      <c r="R63" s="216"/>
      <c r="S63" s="216"/>
      <c r="T63" s="210"/>
      <c r="U63" s="210"/>
      <c r="V63" s="216"/>
      <c r="W63" s="216"/>
      <c r="X63" s="210"/>
      <c r="Y63" s="210"/>
      <c r="Z63" s="216"/>
      <c r="AA63" s="216"/>
      <c r="AB63" s="210"/>
      <c r="AC63" s="210"/>
      <c r="AD63" s="216"/>
      <c r="AE63" s="216"/>
      <c r="AF63" s="210"/>
      <c r="AG63" s="210"/>
      <c r="AH63" s="216"/>
      <c r="AI63" s="216"/>
      <c r="AJ63" s="210"/>
      <c r="AK63" s="210"/>
      <c r="AL63" s="210"/>
      <c r="AM63" s="210"/>
      <c r="AN63" s="213">
        <f>P63+T63+X63+AB63+AF63+AJ63</f>
        <v>0</v>
      </c>
      <c r="AO63" s="213">
        <f>Q63+U63+Y63+AC63+AG63+AK63</f>
        <v>0</v>
      </c>
      <c r="AP63" s="213">
        <f>R63+V63+Z63+AD63+AH63+AL63</f>
        <v>0</v>
      </c>
      <c r="AQ63" s="209">
        <f>S63+W63+AA63+AE63+AI63+AM63</f>
        <v>0</v>
      </c>
      <c r="AR63" s="116" t="s">
        <v>122</v>
      </c>
      <c r="AS63" s="117">
        <f aca="true" t="shared" si="37" ref="AS63:AX63">SUM(AS64:AS65)</f>
        <v>0</v>
      </c>
      <c r="AT63" s="117">
        <f t="shared" si="37"/>
        <v>0.06</v>
      </c>
      <c r="AU63" s="117">
        <f t="shared" si="37"/>
        <v>1.6254799999999998</v>
      </c>
      <c r="AV63" s="117">
        <f t="shared" si="37"/>
        <v>0</v>
      </c>
      <c r="AW63" s="117">
        <f t="shared" si="37"/>
        <v>0</v>
      </c>
      <c r="AX63" s="117">
        <f t="shared" si="37"/>
        <v>0</v>
      </c>
      <c r="AY63" s="98">
        <f>SUM(AS63:AX63)</f>
        <v>1.6854799999999999</v>
      </c>
      <c r="AZ63" s="74"/>
    </row>
    <row r="64" spans="2:52" ht="45">
      <c r="B64" s="73"/>
      <c r="C64" s="223"/>
      <c r="D64" s="235"/>
      <c r="E64" s="229"/>
      <c r="F64" s="220"/>
      <c r="G64" s="211"/>
      <c r="H64" s="211"/>
      <c r="I64" s="217"/>
      <c r="J64" s="217"/>
      <c r="K64" s="220"/>
      <c r="L64" s="220"/>
      <c r="M64" s="217"/>
      <c r="N64" s="217"/>
      <c r="O64" s="217"/>
      <c r="P64" s="211"/>
      <c r="Q64" s="211"/>
      <c r="R64" s="217"/>
      <c r="S64" s="217"/>
      <c r="T64" s="211"/>
      <c r="U64" s="211"/>
      <c r="V64" s="217"/>
      <c r="W64" s="217"/>
      <c r="X64" s="211"/>
      <c r="Y64" s="211"/>
      <c r="Z64" s="217"/>
      <c r="AA64" s="217"/>
      <c r="AB64" s="211"/>
      <c r="AC64" s="211"/>
      <c r="AD64" s="217"/>
      <c r="AE64" s="217"/>
      <c r="AF64" s="211"/>
      <c r="AG64" s="211"/>
      <c r="AH64" s="217"/>
      <c r="AI64" s="217"/>
      <c r="AJ64" s="211"/>
      <c r="AK64" s="211"/>
      <c r="AL64" s="211"/>
      <c r="AM64" s="211"/>
      <c r="AN64" s="214"/>
      <c r="AO64" s="214"/>
      <c r="AP64" s="214"/>
      <c r="AQ64" s="209"/>
      <c r="AR64" s="118" t="s">
        <v>123</v>
      </c>
      <c r="AS64" s="119">
        <v>0</v>
      </c>
      <c r="AT64" s="119">
        <v>0.06</v>
      </c>
      <c r="AU64" s="119">
        <f>1.386*1.18-0.01</f>
        <v>1.6254799999999998</v>
      </c>
      <c r="AV64" s="119">
        <v>0</v>
      </c>
      <c r="AW64" s="119">
        <v>0</v>
      </c>
      <c r="AX64" s="120"/>
      <c r="AY64" s="98">
        <f>SUM(AS64:AX64)</f>
        <v>1.6854799999999999</v>
      </c>
      <c r="AZ64" s="74"/>
    </row>
    <row r="65" spans="2:52" ht="12.75">
      <c r="B65" s="73"/>
      <c r="C65" s="224"/>
      <c r="D65" s="236"/>
      <c r="E65" s="230"/>
      <c r="F65" s="221"/>
      <c r="G65" s="212"/>
      <c r="H65" s="212"/>
      <c r="I65" s="218"/>
      <c r="J65" s="218"/>
      <c r="K65" s="221"/>
      <c r="L65" s="221"/>
      <c r="M65" s="218"/>
      <c r="N65" s="218"/>
      <c r="O65" s="218"/>
      <c r="P65" s="212"/>
      <c r="Q65" s="212"/>
      <c r="R65" s="218"/>
      <c r="S65" s="218"/>
      <c r="T65" s="212"/>
      <c r="U65" s="212"/>
      <c r="V65" s="218"/>
      <c r="W65" s="218"/>
      <c r="X65" s="212"/>
      <c r="Y65" s="212"/>
      <c r="Z65" s="218"/>
      <c r="AA65" s="218"/>
      <c r="AB65" s="212"/>
      <c r="AC65" s="212"/>
      <c r="AD65" s="218"/>
      <c r="AE65" s="218"/>
      <c r="AF65" s="212"/>
      <c r="AG65" s="212"/>
      <c r="AH65" s="218"/>
      <c r="AI65" s="218"/>
      <c r="AJ65" s="212"/>
      <c r="AK65" s="212"/>
      <c r="AL65" s="212"/>
      <c r="AM65" s="212"/>
      <c r="AN65" s="215"/>
      <c r="AO65" s="215"/>
      <c r="AP65" s="215"/>
      <c r="AQ65" s="209"/>
      <c r="AR65" s="121" t="s">
        <v>124</v>
      </c>
      <c r="AS65" s="121"/>
      <c r="AT65" s="121"/>
      <c r="AU65" s="121"/>
      <c r="AV65" s="121"/>
      <c r="AW65" s="121"/>
      <c r="AX65" s="121"/>
      <c r="AY65" s="122"/>
      <c r="AZ65" s="74"/>
    </row>
    <row r="66" spans="2:52" ht="22.5">
      <c r="B66" s="73"/>
      <c r="C66" s="222" t="s">
        <v>154</v>
      </c>
      <c r="D66" s="234" t="s">
        <v>155</v>
      </c>
      <c r="E66" s="228"/>
      <c r="F66" s="219" t="s">
        <v>121</v>
      </c>
      <c r="G66" s="210"/>
      <c r="H66" s="210"/>
      <c r="I66" s="216">
        <v>0</v>
      </c>
      <c r="J66" s="216">
        <v>0</v>
      </c>
      <c r="K66" s="219">
        <v>2011</v>
      </c>
      <c r="L66" s="219">
        <v>2011</v>
      </c>
      <c r="M66" s="216">
        <f>AS67+AT67+AU67+AV67+AW67</f>
        <v>35.32</v>
      </c>
      <c r="N66" s="216"/>
      <c r="O66" s="216">
        <f>AU67</f>
        <v>0</v>
      </c>
      <c r="P66" s="210"/>
      <c r="Q66" s="210"/>
      <c r="R66" s="216"/>
      <c r="S66" s="216"/>
      <c r="T66" s="210"/>
      <c r="U66" s="210"/>
      <c r="V66" s="216"/>
      <c r="W66" s="216"/>
      <c r="X66" s="210"/>
      <c r="Y66" s="210"/>
      <c r="Z66" s="216"/>
      <c r="AA66" s="216"/>
      <c r="AB66" s="210"/>
      <c r="AC66" s="210"/>
      <c r="AD66" s="216"/>
      <c r="AE66" s="216"/>
      <c r="AF66" s="210"/>
      <c r="AG66" s="210"/>
      <c r="AH66" s="216"/>
      <c r="AI66" s="216"/>
      <c r="AJ66" s="210"/>
      <c r="AK66" s="210"/>
      <c r="AL66" s="210"/>
      <c r="AM66" s="210"/>
      <c r="AN66" s="213">
        <f>P66+T66+X66+AB66+AF66+AJ66</f>
        <v>0</v>
      </c>
      <c r="AO66" s="213">
        <f>Q66+U66+Y66+AC66+AG66+AK66</f>
        <v>0</v>
      </c>
      <c r="AP66" s="213">
        <f>R66+V66+Z66+AD66+AH66+AL66</f>
        <v>0</v>
      </c>
      <c r="AQ66" s="209">
        <f>S66+W66+AA66+AE66+AI66+AM66</f>
        <v>0</v>
      </c>
      <c r="AR66" s="116" t="s">
        <v>122</v>
      </c>
      <c r="AS66" s="117">
        <f aca="true" t="shared" si="38" ref="AS66:AX66">SUM(AS67:AS68)</f>
        <v>35.32</v>
      </c>
      <c r="AT66" s="117">
        <f t="shared" si="38"/>
        <v>0</v>
      </c>
      <c r="AU66" s="117">
        <f t="shared" si="38"/>
        <v>0</v>
      </c>
      <c r="AV66" s="117">
        <f t="shared" si="38"/>
        <v>0</v>
      </c>
      <c r="AW66" s="117">
        <f t="shared" si="38"/>
        <v>0</v>
      </c>
      <c r="AX66" s="117">
        <f t="shared" si="38"/>
        <v>0</v>
      </c>
      <c r="AY66" s="98">
        <f>SUM(AS66:AX66)</f>
        <v>35.32</v>
      </c>
      <c r="AZ66" s="74"/>
    </row>
    <row r="67" spans="2:52" ht="45">
      <c r="B67" s="73"/>
      <c r="C67" s="223"/>
      <c r="D67" s="235"/>
      <c r="E67" s="229"/>
      <c r="F67" s="220"/>
      <c r="G67" s="211"/>
      <c r="H67" s="211"/>
      <c r="I67" s="217"/>
      <c r="J67" s="217"/>
      <c r="K67" s="220"/>
      <c r="L67" s="220"/>
      <c r="M67" s="217"/>
      <c r="N67" s="217"/>
      <c r="O67" s="217"/>
      <c r="P67" s="211"/>
      <c r="Q67" s="211"/>
      <c r="R67" s="217"/>
      <c r="S67" s="217"/>
      <c r="T67" s="211"/>
      <c r="U67" s="211"/>
      <c r="V67" s="217"/>
      <c r="W67" s="217"/>
      <c r="X67" s="211"/>
      <c r="Y67" s="211"/>
      <c r="Z67" s="217"/>
      <c r="AA67" s="217"/>
      <c r="AB67" s="211"/>
      <c r="AC67" s="211"/>
      <c r="AD67" s="217"/>
      <c r="AE67" s="217"/>
      <c r="AF67" s="211"/>
      <c r="AG67" s="211"/>
      <c r="AH67" s="217"/>
      <c r="AI67" s="217"/>
      <c r="AJ67" s="211"/>
      <c r="AK67" s="211"/>
      <c r="AL67" s="211"/>
      <c r="AM67" s="211"/>
      <c r="AN67" s="214"/>
      <c r="AO67" s="214"/>
      <c r="AP67" s="214"/>
      <c r="AQ67" s="209"/>
      <c r="AR67" s="118" t="s">
        <v>123</v>
      </c>
      <c r="AS67" s="119">
        <v>35.32</v>
      </c>
      <c r="AT67" s="119"/>
      <c r="AU67" s="119"/>
      <c r="AV67" s="119"/>
      <c r="AW67" s="119"/>
      <c r="AX67" s="120"/>
      <c r="AY67" s="98">
        <f>SUM(AS67:AX67)</f>
        <v>35.32</v>
      </c>
      <c r="AZ67" s="74"/>
    </row>
    <row r="68" spans="2:52" ht="12.75">
      <c r="B68" s="73"/>
      <c r="C68" s="224"/>
      <c r="D68" s="236"/>
      <c r="E68" s="230"/>
      <c r="F68" s="221"/>
      <c r="G68" s="212"/>
      <c r="H68" s="212"/>
      <c r="I68" s="218"/>
      <c r="J68" s="218"/>
      <c r="K68" s="221"/>
      <c r="L68" s="221"/>
      <c r="M68" s="218"/>
      <c r="N68" s="218"/>
      <c r="O68" s="218"/>
      <c r="P68" s="212"/>
      <c r="Q68" s="212"/>
      <c r="R68" s="218"/>
      <c r="S68" s="218"/>
      <c r="T68" s="212"/>
      <c r="U68" s="212"/>
      <c r="V68" s="218"/>
      <c r="W68" s="218"/>
      <c r="X68" s="212"/>
      <c r="Y68" s="212"/>
      <c r="Z68" s="218"/>
      <c r="AA68" s="218"/>
      <c r="AB68" s="212"/>
      <c r="AC68" s="212"/>
      <c r="AD68" s="218"/>
      <c r="AE68" s="218"/>
      <c r="AF68" s="212"/>
      <c r="AG68" s="212"/>
      <c r="AH68" s="218"/>
      <c r="AI68" s="218"/>
      <c r="AJ68" s="212"/>
      <c r="AK68" s="212"/>
      <c r="AL68" s="212"/>
      <c r="AM68" s="212"/>
      <c r="AN68" s="215"/>
      <c r="AO68" s="215"/>
      <c r="AP68" s="215"/>
      <c r="AQ68" s="209"/>
      <c r="AR68" s="121" t="s">
        <v>124</v>
      </c>
      <c r="AS68" s="121"/>
      <c r="AT68" s="121"/>
      <c r="AU68" s="121"/>
      <c r="AV68" s="121"/>
      <c r="AW68" s="121"/>
      <c r="AX68" s="121"/>
      <c r="AY68" s="122"/>
      <c r="AZ68" s="74"/>
    </row>
    <row r="69" spans="2:52" ht="22.5">
      <c r="B69" s="73"/>
      <c r="C69" s="222" t="s">
        <v>156</v>
      </c>
      <c r="D69" s="234" t="s">
        <v>157</v>
      </c>
      <c r="E69" s="228"/>
      <c r="F69" s="219" t="s">
        <v>121</v>
      </c>
      <c r="G69" s="210"/>
      <c r="H69" s="210"/>
      <c r="I69" s="216">
        <v>0</v>
      </c>
      <c r="J69" s="216">
        <v>0</v>
      </c>
      <c r="K69" s="219">
        <v>2012</v>
      </c>
      <c r="L69" s="219">
        <v>2012</v>
      </c>
      <c r="M69" s="216">
        <f>AS70+AT70+AU70+AV70+AW70</f>
        <v>2.83</v>
      </c>
      <c r="N69" s="216"/>
      <c r="O69" s="216">
        <f>AU70</f>
        <v>0</v>
      </c>
      <c r="P69" s="210"/>
      <c r="Q69" s="210"/>
      <c r="R69" s="216"/>
      <c r="S69" s="216"/>
      <c r="T69" s="210"/>
      <c r="U69" s="210"/>
      <c r="V69" s="216"/>
      <c r="W69" s="216"/>
      <c r="X69" s="210"/>
      <c r="Y69" s="210"/>
      <c r="Z69" s="216"/>
      <c r="AA69" s="216"/>
      <c r="AB69" s="210"/>
      <c r="AC69" s="210"/>
      <c r="AD69" s="216"/>
      <c r="AE69" s="216"/>
      <c r="AF69" s="210"/>
      <c r="AG69" s="210"/>
      <c r="AH69" s="216"/>
      <c r="AI69" s="216"/>
      <c r="AJ69" s="210"/>
      <c r="AK69" s="210"/>
      <c r="AL69" s="210"/>
      <c r="AM69" s="210"/>
      <c r="AN69" s="213">
        <f>P69+T69+X69+AB69+AF69+AJ69</f>
        <v>0</v>
      </c>
      <c r="AO69" s="213">
        <f>Q69+U69+Y69+AC69+AG69+AK69</f>
        <v>0</v>
      </c>
      <c r="AP69" s="213">
        <f>R69+V69+Z69+AD69+AH69+AL69</f>
        <v>0</v>
      </c>
      <c r="AQ69" s="209">
        <f>S69+W69+AA69+AE69+AI69+AM69</f>
        <v>0</v>
      </c>
      <c r="AR69" s="116" t="s">
        <v>122</v>
      </c>
      <c r="AS69" s="117">
        <f aca="true" t="shared" si="39" ref="AS69:AX69">SUM(AS70:AS71)</f>
        <v>0</v>
      </c>
      <c r="AT69" s="117">
        <f t="shared" si="39"/>
        <v>2.83</v>
      </c>
      <c r="AU69" s="117">
        <f t="shared" si="39"/>
        <v>0</v>
      </c>
      <c r="AV69" s="117">
        <f t="shared" si="39"/>
        <v>0</v>
      </c>
      <c r="AW69" s="117">
        <f t="shared" si="39"/>
        <v>0</v>
      </c>
      <c r="AX69" s="117">
        <f t="shared" si="39"/>
        <v>0</v>
      </c>
      <c r="AY69" s="98">
        <f>SUM(AS69:AX69)</f>
        <v>2.83</v>
      </c>
      <c r="AZ69" s="74"/>
    </row>
    <row r="70" spans="2:52" ht="45">
      <c r="B70" s="73"/>
      <c r="C70" s="223"/>
      <c r="D70" s="235"/>
      <c r="E70" s="229"/>
      <c r="F70" s="220"/>
      <c r="G70" s="211"/>
      <c r="H70" s="211"/>
      <c r="I70" s="217"/>
      <c r="J70" s="217"/>
      <c r="K70" s="220"/>
      <c r="L70" s="220"/>
      <c r="M70" s="217"/>
      <c r="N70" s="217"/>
      <c r="O70" s="217"/>
      <c r="P70" s="211"/>
      <c r="Q70" s="211"/>
      <c r="R70" s="217"/>
      <c r="S70" s="217"/>
      <c r="T70" s="211"/>
      <c r="U70" s="211"/>
      <c r="V70" s="217"/>
      <c r="W70" s="217"/>
      <c r="X70" s="211"/>
      <c r="Y70" s="211"/>
      <c r="Z70" s="217"/>
      <c r="AA70" s="217"/>
      <c r="AB70" s="211"/>
      <c r="AC70" s="211"/>
      <c r="AD70" s="217"/>
      <c r="AE70" s="217"/>
      <c r="AF70" s="211"/>
      <c r="AG70" s="211"/>
      <c r="AH70" s="217"/>
      <c r="AI70" s="217"/>
      <c r="AJ70" s="211"/>
      <c r="AK70" s="211"/>
      <c r="AL70" s="211"/>
      <c r="AM70" s="211"/>
      <c r="AN70" s="214"/>
      <c r="AO70" s="214"/>
      <c r="AP70" s="214"/>
      <c r="AQ70" s="209"/>
      <c r="AR70" s="118" t="s">
        <v>123</v>
      </c>
      <c r="AS70" s="119"/>
      <c r="AT70" s="119">
        <f>4.03-1.2</f>
        <v>2.83</v>
      </c>
      <c r="AU70" s="119">
        <v>0</v>
      </c>
      <c r="AV70" s="119">
        <v>0</v>
      </c>
      <c r="AW70" s="119">
        <v>0</v>
      </c>
      <c r="AX70" s="120"/>
      <c r="AY70" s="98">
        <f>SUM(AS70:AX70)</f>
        <v>2.83</v>
      </c>
      <c r="AZ70" s="74"/>
    </row>
    <row r="71" spans="2:52" ht="12.75">
      <c r="B71" s="73"/>
      <c r="C71" s="224"/>
      <c r="D71" s="236"/>
      <c r="E71" s="230"/>
      <c r="F71" s="221"/>
      <c r="G71" s="212"/>
      <c r="H71" s="212"/>
      <c r="I71" s="218"/>
      <c r="J71" s="218"/>
      <c r="K71" s="221"/>
      <c r="L71" s="221"/>
      <c r="M71" s="218"/>
      <c r="N71" s="218"/>
      <c r="O71" s="218"/>
      <c r="P71" s="212"/>
      <c r="Q71" s="212"/>
      <c r="R71" s="218"/>
      <c r="S71" s="218"/>
      <c r="T71" s="212"/>
      <c r="U71" s="212"/>
      <c r="V71" s="218"/>
      <c r="W71" s="218"/>
      <c r="X71" s="212"/>
      <c r="Y71" s="212"/>
      <c r="Z71" s="218"/>
      <c r="AA71" s="218"/>
      <c r="AB71" s="212"/>
      <c r="AC71" s="212"/>
      <c r="AD71" s="218"/>
      <c r="AE71" s="218"/>
      <c r="AF71" s="212"/>
      <c r="AG71" s="212"/>
      <c r="AH71" s="218"/>
      <c r="AI71" s="218"/>
      <c r="AJ71" s="212"/>
      <c r="AK71" s="212"/>
      <c r="AL71" s="212"/>
      <c r="AM71" s="212"/>
      <c r="AN71" s="215"/>
      <c r="AO71" s="215"/>
      <c r="AP71" s="215"/>
      <c r="AQ71" s="209"/>
      <c r="AR71" s="121" t="s">
        <v>124</v>
      </c>
      <c r="AS71" s="121"/>
      <c r="AT71" s="121"/>
      <c r="AU71" s="121"/>
      <c r="AV71" s="121"/>
      <c r="AW71" s="121"/>
      <c r="AX71" s="121"/>
      <c r="AY71" s="122"/>
      <c r="AZ71" s="74"/>
    </row>
    <row r="72" spans="2:52" ht="22.5">
      <c r="B72" s="73"/>
      <c r="C72" s="222" t="s">
        <v>158</v>
      </c>
      <c r="D72" s="234" t="s">
        <v>159</v>
      </c>
      <c r="E72" s="228"/>
      <c r="F72" s="219" t="s">
        <v>121</v>
      </c>
      <c r="G72" s="210"/>
      <c r="H72" s="210"/>
      <c r="I72" s="216">
        <v>0</v>
      </c>
      <c r="J72" s="216">
        <v>0</v>
      </c>
      <c r="K72" s="219">
        <v>2012</v>
      </c>
      <c r="L72" s="219">
        <v>2012</v>
      </c>
      <c r="M72" s="216">
        <f>AS73+AT73+AU73+AV73+AW73</f>
        <v>1.7200000000000002</v>
      </c>
      <c r="N72" s="216"/>
      <c r="O72" s="216">
        <f>AU73</f>
        <v>0</v>
      </c>
      <c r="P72" s="210"/>
      <c r="Q72" s="210"/>
      <c r="R72" s="216"/>
      <c r="S72" s="216"/>
      <c r="T72" s="210"/>
      <c r="U72" s="210"/>
      <c r="V72" s="216"/>
      <c r="W72" s="216"/>
      <c r="X72" s="210"/>
      <c r="Y72" s="210"/>
      <c r="Z72" s="216"/>
      <c r="AA72" s="216"/>
      <c r="AB72" s="210"/>
      <c r="AC72" s="210"/>
      <c r="AD72" s="216"/>
      <c r="AE72" s="216"/>
      <c r="AF72" s="210"/>
      <c r="AG72" s="210"/>
      <c r="AH72" s="216"/>
      <c r="AI72" s="216"/>
      <c r="AJ72" s="210"/>
      <c r="AK72" s="210"/>
      <c r="AL72" s="210"/>
      <c r="AM72" s="210"/>
      <c r="AN72" s="213">
        <f>P72+T72+X72+AB72+AF72+AJ72</f>
        <v>0</v>
      </c>
      <c r="AO72" s="213">
        <f>Q72+U72+Y72+AC72+AG72+AK72</f>
        <v>0</v>
      </c>
      <c r="AP72" s="213">
        <f>R72+V72+Z72+AD72+AH72+AL72</f>
        <v>0</v>
      </c>
      <c r="AQ72" s="209">
        <f>S72+W72+AA72+AE72+AI72+AM72</f>
        <v>0</v>
      </c>
      <c r="AR72" s="116" t="s">
        <v>122</v>
      </c>
      <c r="AS72" s="117">
        <f aca="true" t="shared" si="40" ref="AS72:AX72">SUM(AS73:AS74)</f>
        <v>0</v>
      </c>
      <c r="AT72" s="117">
        <f t="shared" si="40"/>
        <v>1.7200000000000002</v>
      </c>
      <c r="AU72" s="117">
        <f t="shared" si="40"/>
        <v>0</v>
      </c>
      <c r="AV72" s="117">
        <f t="shared" si="40"/>
        <v>0</v>
      </c>
      <c r="AW72" s="117">
        <f t="shared" si="40"/>
        <v>0</v>
      </c>
      <c r="AX72" s="117">
        <f t="shared" si="40"/>
        <v>0</v>
      </c>
      <c r="AY72" s="98">
        <f>SUM(AS72:AX72)</f>
        <v>1.7200000000000002</v>
      </c>
      <c r="AZ72" s="74"/>
    </row>
    <row r="73" spans="2:52" ht="45">
      <c r="B73" s="73"/>
      <c r="C73" s="223"/>
      <c r="D73" s="235"/>
      <c r="E73" s="229"/>
      <c r="F73" s="220"/>
      <c r="G73" s="211"/>
      <c r="H73" s="211"/>
      <c r="I73" s="217"/>
      <c r="J73" s="217"/>
      <c r="K73" s="220"/>
      <c r="L73" s="220"/>
      <c r="M73" s="217"/>
      <c r="N73" s="217"/>
      <c r="O73" s="217"/>
      <c r="P73" s="211"/>
      <c r="Q73" s="211"/>
      <c r="R73" s="217"/>
      <c r="S73" s="217"/>
      <c r="T73" s="211"/>
      <c r="U73" s="211"/>
      <c r="V73" s="217"/>
      <c r="W73" s="217"/>
      <c r="X73" s="211"/>
      <c r="Y73" s="211"/>
      <c r="Z73" s="217"/>
      <c r="AA73" s="217"/>
      <c r="AB73" s="211"/>
      <c r="AC73" s="211"/>
      <c r="AD73" s="217"/>
      <c r="AE73" s="217"/>
      <c r="AF73" s="211"/>
      <c r="AG73" s="211"/>
      <c r="AH73" s="217"/>
      <c r="AI73" s="217"/>
      <c r="AJ73" s="211"/>
      <c r="AK73" s="211"/>
      <c r="AL73" s="211"/>
      <c r="AM73" s="211"/>
      <c r="AN73" s="214"/>
      <c r="AO73" s="214"/>
      <c r="AP73" s="214"/>
      <c r="AQ73" s="209"/>
      <c r="AR73" s="118" t="s">
        <v>123</v>
      </c>
      <c r="AS73" s="119"/>
      <c r="AT73" s="119">
        <f>2.74-1.02</f>
        <v>1.7200000000000002</v>
      </c>
      <c r="AU73" s="119"/>
      <c r="AV73" s="119"/>
      <c r="AW73" s="119"/>
      <c r="AX73" s="120"/>
      <c r="AY73" s="98">
        <f>SUM(AS73:AX73)</f>
        <v>1.7200000000000002</v>
      </c>
      <c r="AZ73" s="74"/>
    </row>
    <row r="74" spans="2:52" ht="12.75">
      <c r="B74" s="73"/>
      <c r="C74" s="224"/>
      <c r="D74" s="236"/>
      <c r="E74" s="230"/>
      <c r="F74" s="221"/>
      <c r="G74" s="212"/>
      <c r="H74" s="212"/>
      <c r="I74" s="218"/>
      <c r="J74" s="218"/>
      <c r="K74" s="221"/>
      <c r="L74" s="221"/>
      <c r="M74" s="218"/>
      <c r="N74" s="218"/>
      <c r="O74" s="218"/>
      <c r="P74" s="212"/>
      <c r="Q74" s="212"/>
      <c r="R74" s="218"/>
      <c r="S74" s="218"/>
      <c r="T74" s="212"/>
      <c r="U74" s="212"/>
      <c r="V74" s="218"/>
      <c r="W74" s="218"/>
      <c r="X74" s="212"/>
      <c r="Y74" s="212"/>
      <c r="Z74" s="218"/>
      <c r="AA74" s="218"/>
      <c r="AB74" s="212"/>
      <c r="AC74" s="212"/>
      <c r="AD74" s="218"/>
      <c r="AE74" s="218"/>
      <c r="AF74" s="212"/>
      <c r="AG74" s="212"/>
      <c r="AH74" s="218"/>
      <c r="AI74" s="218"/>
      <c r="AJ74" s="212"/>
      <c r="AK74" s="212"/>
      <c r="AL74" s="212"/>
      <c r="AM74" s="212"/>
      <c r="AN74" s="215"/>
      <c r="AO74" s="215"/>
      <c r="AP74" s="215"/>
      <c r="AQ74" s="209"/>
      <c r="AR74" s="121" t="s">
        <v>124</v>
      </c>
      <c r="AS74" s="121"/>
      <c r="AT74" s="121"/>
      <c r="AU74" s="121"/>
      <c r="AV74" s="121"/>
      <c r="AW74" s="121"/>
      <c r="AX74" s="121"/>
      <c r="AY74" s="122"/>
      <c r="AZ74" s="74"/>
    </row>
    <row r="75" spans="2:52" ht="22.5">
      <c r="B75" s="73"/>
      <c r="C75" s="222" t="s">
        <v>160</v>
      </c>
      <c r="D75" s="234" t="s">
        <v>161</v>
      </c>
      <c r="E75" s="228"/>
      <c r="F75" s="219" t="s">
        <v>121</v>
      </c>
      <c r="G75" s="210"/>
      <c r="H75" s="210"/>
      <c r="I75" s="216">
        <v>0</v>
      </c>
      <c r="J75" s="216">
        <v>0</v>
      </c>
      <c r="K75" s="219">
        <v>2012</v>
      </c>
      <c r="L75" s="219">
        <v>2012</v>
      </c>
      <c r="M75" s="216">
        <f>AS76+AT76+AU76+AV76+AW76</f>
        <v>1.4300000000000002</v>
      </c>
      <c r="N75" s="216"/>
      <c r="O75" s="216">
        <f>AU76</f>
        <v>0</v>
      </c>
      <c r="P75" s="210"/>
      <c r="Q75" s="210"/>
      <c r="R75" s="216"/>
      <c r="S75" s="216"/>
      <c r="T75" s="210"/>
      <c r="U75" s="210"/>
      <c r="V75" s="216"/>
      <c r="W75" s="216"/>
      <c r="X75" s="210"/>
      <c r="Y75" s="210"/>
      <c r="Z75" s="216"/>
      <c r="AA75" s="216"/>
      <c r="AB75" s="210"/>
      <c r="AC75" s="210"/>
      <c r="AD75" s="216"/>
      <c r="AE75" s="216"/>
      <c r="AF75" s="210"/>
      <c r="AG75" s="210"/>
      <c r="AH75" s="216"/>
      <c r="AI75" s="216"/>
      <c r="AJ75" s="210"/>
      <c r="AK75" s="210"/>
      <c r="AL75" s="210"/>
      <c r="AM75" s="210"/>
      <c r="AN75" s="213">
        <f>P75+T75+X75+AB75+AF75+AJ75</f>
        <v>0</v>
      </c>
      <c r="AO75" s="213">
        <f>Q75+U75+Y75+AC75+AG75+AK75</f>
        <v>0</v>
      </c>
      <c r="AP75" s="213">
        <f>R75+V75+Z75+AD75+AH75+AL75</f>
        <v>0</v>
      </c>
      <c r="AQ75" s="209">
        <f>S75+W75+AA75+AE75+AI75+AM75</f>
        <v>0</v>
      </c>
      <c r="AR75" s="116" t="s">
        <v>122</v>
      </c>
      <c r="AS75" s="117">
        <f aca="true" t="shared" si="41" ref="AS75:AX75">SUM(AS76:AS77)</f>
        <v>0</v>
      </c>
      <c r="AT75" s="117">
        <f t="shared" si="41"/>
        <v>1.4300000000000002</v>
      </c>
      <c r="AU75" s="117">
        <f t="shared" si="41"/>
        <v>0</v>
      </c>
      <c r="AV75" s="117">
        <f t="shared" si="41"/>
        <v>0</v>
      </c>
      <c r="AW75" s="117">
        <f t="shared" si="41"/>
        <v>0</v>
      </c>
      <c r="AX75" s="117">
        <f t="shared" si="41"/>
        <v>0</v>
      </c>
      <c r="AY75" s="98">
        <f>SUM(AS75:AX75)</f>
        <v>1.4300000000000002</v>
      </c>
      <c r="AZ75" s="74"/>
    </row>
    <row r="76" spans="2:52" ht="45">
      <c r="B76" s="73"/>
      <c r="C76" s="223"/>
      <c r="D76" s="235"/>
      <c r="E76" s="229"/>
      <c r="F76" s="220"/>
      <c r="G76" s="211"/>
      <c r="H76" s="211"/>
      <c r="I76" s="217"/>
      <c r="J76" s="217"/>
      <c r="K76" s="220"/>
      <c r="L76" s="220"/>
      <c r="M76" s="217"/>
      <c r="N76" s="217"/>
      <c r="O76" s="217"/>
      <c r="P76" s="211"/>
      <c r="Q76" s="211"/>
      <c r="R76" s="217"/>
      <c r="S76" s="217"/>
      <c r="T76" s="211"/>
      <c r="U76" s="211"/>
      <c r="V76" s="217"/>
      <c r="W76" s="217"/>
      <c r="X76" s="211"/>
      <c r="Y76" s="211"/>
      <c r="Z76" s="217"/>
      <c r="AA76" s="217"/>
      <c r="AB76" s="211"/>
      <c r="AC76" s="211"/>
      <c r="AD76" s="217"/>
      <c r="AE76" s="217"/>
      <c r="AF76" s="211"/>
      <c r="AG76" s="211"/>
      <c r="AH76" s="217"/>
      <c r="AI76" s="217"/>
      <c r="AJ76" s="211"/>
      <c r="AK76" s="211"/>
      <c r="AL76" s="211"/>
      <c r="AM76" s="211"/>
      <c r="AN76" s="214"/>
      <c r="AO76" s="214"/>
      <c r="AP76" s="214"/>
      <c r="AQ76" s="209"/>
      <c r="AR76" s="118" t="s">
        <v>123</v>
      </c>
      <c r="AS76" s="119"/>
      <c r="AT76" s="119">
        <f>2.45-1.02</f>
        <v>1.4300000000000002</v>
      </c>
      <c r="AU76" s="119"/>
      <c r="AV76" s="119"/>
      <c r="AW76" s="119"/>
      <c r="AX76" s="120"/>
      <c r="AY76" s="98">
        <f>SUM(AS76:AX76)</f>
        <v>1.4300000000000002</v>
      </c>
      <c r="AZ76" s="74"/>
    </row>
    <row r="77" spans="2:52" ht="12.75">
      <c r="B77" s="73"/>
      <c r="C77" s="224"/>
      <c r="D77" s="236"/>
      <c r="E77" s="230"/>
      <c r="F77" s="221"/>
      <c r="G77" s="212"/>
      <c r="H77" s="212"/>
      <c r="I77" s="218"/>
      <c r="J77" s="218"/>
      <c r="K77" s="221"/>
      <c r="L77" s="221"/>
      <c r="M77" s="218"/>
      <c r="N77" s="218"/>
      <c r="O77" s="218"/>
      <c r="P77" s="212"/>
      <c r="Q77" s="212"/>
      <c r="R77" s="218"/>
      <c r="S77" s="218"/>
      <c r="T77" s="212"/>
      <c r="U77" s="212"/>
      <c r="V77" s="218"/>
      <c r="W77" s="218"/>
      <c r="X77" s="212"/>
      <c r="Y77" s="212"/>
      <c r="Z77" s="218"/>
      <c r="AA77" s="218"/>
      <c r="AB77" s="212"/>
      <c r="AC77" s="212"/>
      <c r="AD77" s="218"/>
      <c r="AE77" s="218"/>
      <c r="AF77" s="212"/>
      <c r="AG77" s="212"/>
      <c r="AH77" s="218"/>
      <c r="AI77" s="218"/>
      <c r="AJ77" s="212"/>
      <c r="AK77" s="212"/>
      <c r="AL77" s="212"/>
      <c r="AM77" s="212"/>
      <c r="AN77" s="215"/>
      <c r="AO77" s="215"/>
      <c r="AP77" s="215"/>
      <c r="AQ77" s="209"/>
      <c r="AR77" s="121" t="s">
        <v>124</v>
      </c>
      <c r="AS77" s="121"/>
      <c r="AT77" s="121"/>
      <c r="AU77" s="121"/>
      <c r="AV77" s="121"/>
      <c r="AW77" s="121"/>
      <c r="AX77" s="121"/>
      <c r="AY77" s="122"/>
      <c r="AZ77" s="74"/>
    </row>
    <row r="78" spans="2:52" ht="22.5">
      <c r="B78" s="73"/>
      <c r="C78" s="222" t="s">
        <v>162</v>
      </c>
      <c r="D78" s="234" t="s">
        <v>163</v>
      </c>
      <c r="E78" s="228"/>
      <c r="F78" s="219" t="s">
        <v>121</v>
      </c>
      <c r="G78" s="210"/>
      <c r="H78" s="210"/>
      <c r="I78" s="216">
        <v>0</v>
      </c>
      <c r="J78" s="216">
        <v>0</v>
      </c>
      <c r="K78" s="219">
        <v>2012</v>
      </c>
      <c r="L78" s="219">
        <v>2012</v>
      </c>
      <c r="M78" s="216">
        <f>AS79+AT79+AU79+AV79+AW79</f>
        <v>1.85</v>
      </c>
      <c r="N78" s="216"/>
      <c r="O78" s="216">
        <f>AU79</f>
        <v>0</v>
      </c>
      <c r="P78" s="210"/>
      <c r="Q78" s="210"/>
      <c r="R78" s="216"/>
      <c r="S78" s="216"/>
      <c r="T78" s="210"/>
      <c r="U78" s="210"/>
      <c r="V78" s="216"/>
      <c r="W78" s="216"/>
      <c r="X78" s="210"/>
      <c r="Y78" s="210"/>
      <c r="Z78" s="216"/>
      <c r="AA78" s="216"/>
      <c r="AB78" s="210"/>
      <c r="AC78" s="210"/>
      <c r="AD78" s="216"/>
      <c r="AE78" s="216"/>
      <c r="AF78" s="210"/>
      <c r="AG78" s="210"/>
      <c r="AH78" s="216"/>
      <c r="AI78" s="216"/>
      <c r="AJ78" s="210"/>
      <c r="AK78" s="210"/>
      <c r="AL78" s="210"/>
      <c r="AM78" s="210"/>
      <c r="AN78" s="213">
        <f>P78+T78+X78+AB78+AF78+AJ78</f>
        <v>0</v>
      </c>
      <c r="AO78" s="213">
        <f>Q78+U78+Y78+AC78+AG78+AK78</f>
        <v>0</v>
      </c>
      <c r="AP78" s="213">
        <f>R78+V78+Z78+AD78+AH78+AL78</f>
        <v>0</v>
      </c>
      <c r="AQ78" s="209">
        <f>S78+W78+AA78+AE78+AI78+AM78</f>
        <v>0</v>
      </c>
      <c r="AR78" s="116" t="s">
        <v>122</v>
      </c>
      <c r="AS78" s="117">
        <f aca="true" t="shared" si="42" ref="AS78:AX78">SUM(AS79:AS80)</f>
        <v>0</v>
      </c>
      <c r="AT78" s="117">
        <f t="shared" si="42"/>
        <v>1.85</v>
      </c>
      <c r="AU78" s="117">
        <f t="shared" si="42"/>
        <v>0</v>
      </c>
      <c r="AV78" s="117">
        <f t="shared" si="42"/>
        <v>0</v>
      </c>
      <c r="AW78" s="117">
        <f t="shared" si="42"/>
        <v>0</v>
      </c>
      <c r="AX78" s="117">
        <f t="shared" si="42"/>
        <v>0</v>
      </c>
      <c r="AY78" s="98">
        <f>SUM(AS78:AX78)</f>
        <v>1.85</v>
      </c>
      <c r="AZ78" s="74"/>
    </row>
    <row r="79" spans="2:52" ht="45">
      <c r="B79" s="73"/>
      <c r="C79" s="223"/>
      <c r="D79" s="235"/>
      <c r="E79" s="229"/>
      <c r="F79" s="220"/>
      <c r="G79" s="211"/>
      <c r="H79" s="211"/>
      <c r="I79" s="217"/>
      <c r="J79" s="217"/>
      <c r="K79" s="220"/>
      <c r="L79" s="220"/>
      <c r="M79" s="217"/>
      <c r="N79" s="217"/>
      <c r="O79" s="217"/>
      <c r="P79" s="211"/>
      <c r="Q79" s="211"/>
      <c r="R79" s="217"/>
      <c r="S79" s="217"/>
      <c r="T79" s="211"/>
      <c r="U79" s="211"/>
      <c r="V79" s="217"/>
      <c r="W79" s="217"/>
      <c r="X79" s="211"/>
      <c r="Y79" s="211"/>
      <c r="Z79" s="217"/>
      <c r="AA79" s="217"/>
      <c r="AB79" s="211"/>
      <c r="AC79" s="211"/>
      <c r="AD79" s="217"/>
      <c r="AE79" s="217"/>
      <c r="AF79" s="211"/>
      <c r="AG79" s="211"/>
      <c r="AH79" s="217"/>
      <c r="AI79" s="217"/>
      <c r="AJ79" s="211"/>
      <c r="AK79" s="211"/>
      <c r="AL79" s="211"/>
      <c r="AM79" s="211"/>
      <c r="AN79" s="214"/>
      <c r="AO79" s="214"/>
      <c r="AP79" s="214"/>
      <c r="AQ79" s="209"/>
      <c r="AR79" s="118" t="s">
        <v>123</v>
      </c>
      <c r="AS79" s="119"/>
      <c r="AT79" s="119">
        <v>1.85</v>
      </c>
      <c r="AU79" s="119"/>
      <c r="AV79" s="119"/>
      <c r="AW79" s="119"/>
      <c r="AX79" s="120"/>
      <c r="AY79" s="98">
        <f>SUM(AS79:AX79)</f>
        <v>1.85</v>
      </c>
      <c r="AZ79" s="74"/>
    </row>
    <row r="80" spans="2:52" ht="12.75">
      <c r="B80" s="73"/>
      <c r="C80" s="224"/>
      <c r="D80" s="236"/>
      <c r="E80" s="230"/>
      <c r="F80" s="221"/>
      <c r="G80" s="212"/>
      <c r="H80" s="212"/>
      <c r="I80" s="218"/>
      <c r="J80" s="218"/>
      <c r="K80" s="221"/>
      <c r="L80" s="221"/>
      <c r="M80" s="218"/>
      <c r="N80" s="218"/>
      <c r="O80" s="218"/>
      <c r="P80" s="212"/>
      <c r="Q80" s="212"/>
      <c r="R80" s="218"/>
      <c r="S80" s="218"/>
      <c r="T80" s="212"/>
      <c r="U80" s="212"/>
      <c r="V80" s="218"/>
      <c r="W80" s="218"/>
      <c r="X80" s="212"/>
      <c r="Y80" s="212"/>
      <c r="Z80" s="218"/>
      <c r="AA80" s="218"/>
      <c r="AB80" s="212"/>
      <c r="AC80" s="212"/>
      <c r="AD80" s="218"/>
      <c r="AE80" s="218"/>
      <c r="AF80" s="212"/>
      <c r="AG80" s="212"/>
      <c r="AH80" s="218"/>
      <c r="AI80" s="218"/>
      <c r="AJ80" s="212"/>
      <c r="AK80" s="212"/>
      <c r="AL80" s="212"/>
      <c r="AM80" s="212"/>
      <c r="AN80" s="215"/>
      <c r="AO80" s="215"/>
      <c r="AP80" s="215"/>
      <c r="AQ80" s="209"/>
      <c r="AR80" s="121" t="s">
        <v>124</v>
      </c>
      <c r="AS80" s="121"/>
      <c r="AT80" s="121"/>
      <c r="AU80" s="121"/>
      <c r="AV80" s="121"/>
      <c r="AW80" s="121"/>
      <c r="AX80" s="121"/>
      <c r="AY80" s="122"/>
      <c r="AZ80" s="74"/>
    </row>
    <row r="81" spans="2:52" ht="22.5">
      <c r="B81" s="73"/>
      <c r="C81" s="222" t="s">
        <v>164</v>
      </c>
      <c r="D81" s="234" t="s">
        <v>165</v>
      </c>
      <c r="E81" s="228"/>
      <c r="F81" s="219" t="s">
        <v>121</v>
      </c>
      <c r="G81" s="210"/>
      <c r="H81" s="210"/>
      <c r="I81" s="216">
        <v>0</v>
      </c>
      <c r="J81" s="216">
        <v>0</v>
      </c>
      <c r="K81" s="219">
        <v>2012</v>
      </c>
      <c r="L81" s="219">
        <v>2012</v>
      </c>
      <c r="M81" s="216">
        <f>AS82+AT82+AU82+AV82+AW82</f>
        <v>2.85</v>
      </c>
      <c r="N81" s="216"/>
      <c r="O81" s="216">
        <f>AU82</f>
        <v>0</v>
      </c>
      <c r="P81" s="210"/>
      <c r="Q81" s="210"/>
      <c r="R81" s="216"/>
      <c r="S81" s="216"/>
      <c r="T81" s="210"/>
      <c r="U81" s="210"/>
      <c r="V81" s="216"/>
      <c r="W81" s="216"/>
      <c r="X81" s="210"/>
      <c r="Y81" s="210"/>
      <c r="Z81" s="216"/>
      <c r="AA81" s="216"/>
      <c r="AB81" s="210"/>
      <c r="AC81" s="210"/>
      <c r="AD81" s="216"/>
      <c r="AE81" s="216"/>
      <c r="AF81" s="210"/>
      <c r="AG81" s="210"/>
      <c r="AH81" s="216"/>
      <c r="AI81" s="216"/>
      <c r="AJ81" s="210"/>
      <c r="AK81" s="210"/>
      <c r="AL81" s="210"/>
      <c r="AM81" s="210"/>
      <c r="AN81" s="213">
        <f>P81+T81+X81+AB81+AF81+AJ81</f>
        <v>0</v>
      </c>
      <c r="AO81" s="213">
        <f>Q81+U81+Y81+AC81+AG81+AK81</f>
        <v>0</v>
      </c>
      <c r="AP81" s="213">
        <f>R81+V81+Z81+AD81+AH81+AL81</f>
        <v>0</v>
      </c>
      <c r="AQ81" s="209">
        <f>S81+W81+AA81+AE81+AI81+AM81</f>
        <v>0</v>
      </c>
      <c r="AR81" s="116" t="s">
        <v>122</v>
      </c>
      <c r="AS81" s="117">
        <f aca="true" t="shared" si="43" ref="AS81:AX81">SUM(AS82:AS83)</f>
        <v>0</v>
      </c>
      <c r="AT81" s="117">
        <f t="shared" si="43"/>
        <v>2.85</v>
      </c>
      <c r="AU81" s="117">
        <f t="shared" si="43"/>
        <v>0</v>
      </c>
      <c r="AV81" s="117">
        <f t="shared" si="43"/>
        <v>0</v>
      </c>
      <c r="AW81" s="117">
        <f t="shared" si="43"/>
        <v>0</v>
      </c>
      <c r="AX81" s="117">
        <f t="shared" si="43"/>
        <v>0</v>
      </c>
      <c r="AY81" s="98">
        <f>SUM(AS81:AX81)</f>
        <v>2.85</v>
      </c>
      <c r="AZ81" s="74"/>
    </row>
    <row r="82" spans="2:52" ht="45">
      <c r="B82" s="73"/>
      <c r="C82" s="223"/>
      <c r="D82" s="235"/>
      <c r="E82" s="229"/>
      <c r="F82" s="220"/>
      <c r="G82" s="211"/>
      <c r="H82" s="211"/>
      <c r="I82" s="217"/>
      <c r="J82" s="217"/>
      <c r="K82" s="220"/>
      <c r="L82" s="220"/>
      <c r="M82" s="217"/>
      <c r="N82" s="217"/>
      <c r="O82" s="217"/>
      <c r="P82" s="211"/>
      <c r="Q82" s="211"/>
      <c r="R82" s="217"/>
      <c r="S82" s="217"/>
      <c r="T82" s="211"/>
      <c r="U82" s="211"/>
      <c r="V82" s="217"/>
      <c r="W82" s="217"/>
      <c r="X82" s="211"/>
      <c r="Y82" s="211"/>
      <c r="Z82" s="217"/>
      <c r="AA82" s="217"/>
      <c r="AB82" s="211"/>
      <c r="AC82" s="211"/>
      <c r="AD82" s="217"/>
      <c r="AE82" s="217"/>
      <c r="AF82" s="211"/>
      <c r="AG82" s="211"/>
      <c r="AH82" s="217"/>
      <c r="AI82" s="217"/>
      <c r="AJ82" s="211"/>
      <c r="AK82" s="211"/>
      <c r="AL82" s="211"/>
      <c r="AM82" s="211"/>
      <c r="AN82" s="214"/>
      <c r="AO82" s="214"/>
      <c r="AP82" s="214"/>
      <c r="AQ82" s="209"/>
      <c r="AR82" s="118" t="s">
        <v>123</v>
      </c>
      <c r="AS82" s="119"/>
      <c r="AT82" s="119">
        <f>3.87-1.02</f>
        <v>2.85</v>
      </c>
      <c r="AU82" s="119"/>
      <c r="AV82" s="119"/>
      <c r="AW82" s="119"/>
      <c r="AX82" s="120"/>
      <c r="AY82" s="98">
        <f>SUM(AS82:AX82)</f>
        <v>2.85</v>
      </c>
      <c r="AZ82" s="74"/>
    </row>
    <row r="83" spans="2:52" ht="12.75">
      <c r="B83" s="73"/>
      <c r="C83" s="224"/>
      <c r="D83" s="236"/>
      <c r="E83" s="230"/>
      <c r="F83" s="221"/>
      <c r="G83" s="212"/>
      <c r="H83" s="212"/>
      <c r="I83" s="218"/>
      <c r="J83" s="218"/>
      <c r="K83" s="221"/>
      <c r="L83" s="221"/>
      <c r="M83" s="218"/>
      <c r="N83" s="218"/>
      <c r="O83" s="218"/>
      <c r="P83" s="212"/>
      <c r="Q83" s="212"/>
      <c r="R83" s="218"/>
      <c r="S83" s="218"/>
      <c r="T83" s="212"/>
      <c r="U83" s="212"/>
      <c r="V83" s="218"/>
      <c r="W83" s="218"/>
      <c r="X83" s="212"/>
      <c r="Y83" s="212"/>
      <c r="Z83" s="218"/>
      <c r="AA83" s="218"/>
      <c r="AB83" s="212"/>
      <c r="AC83" s="212"/>
      <c r="AD83" s="218"/>
      <c r="AE83" s="218"/>
      <c r="AF83" s="212"/>
      <c r="AG83" s="212"/>
      <c r="AH83" s="218"/>
      <c r="AI83" s="218"/>
      <c r="AJ83" s="212"/>
      <c r="AK83" s="212"/>
      <c r="AL83" s="212"/>
      <c r="AM83" s="212"/>
      <c r="AN83" s="215"/>
      <c r="AO83" s="215"/>
      <c r="AP83" s="215"/>
      <c r="AQ83" s="209"/>
      <c r="AR83" s="121" t="s">
        <v>124</v>
      </c>
      <c r="AS83" s="121"/>
      <c r="AT83" s="121"/>
      <c r="AU83" s="121"/>
      <c r="AV83" s="121"/>
      <c r="AW83" s="121"/>
      <c r="AX83" s="121"/>
      <c r="AY83" s="122"/>
      <c r="AZ83" s="74"/>
    </row>
    <row r="84" spans="2:52" ht="22.5">
      <c r="B84" s="73"/>
      <c r="C84" s="222" t="s">
        <v>166</v>
      </c>
      <c r="D84" s="234" t="s">
        <v>167</v>
      </c>
      <c r="E84" s="228"/>
      <c r="F84" s="219" t="s">
        <v>121</v>
      </c>
      <c r="G84" s="210"/>
      <c r="H84" s="210"/>
      <c r="I84" s="216">
        <v>0</v>
      </c>
      <c r="J84" s="216">
        <v>0</v>
      </c>
      <c r="K84" s="219">
        <v>2012</v>
      </c>
      <c r="L84" s="219">
        <v>2012</v>
      </c>
      <c r="M84" s="216">
        <f>AS85+AT85+AU85+AV85+AW85</f>
        <v>1.96</v>
      </c>
      <c r="N84" s="216"/>
      <c r="O84" s="216">
        <f>AU85</f>
        <v>0</v>
      </c>
      <c r="P84" s="210"/>
      <c r="Q84" s="210"/>
      <c r="R84" s="216"/>
      <c r="S84" s="216"/>
      <c r="T84" s="210"/>
      <c r="U84" s="210"/>
      <c r="V84" s="216"/>
      <c r="W84" s="216"/>
      <c r="X84" s="210"/>
      <c r="Y84" s="210"/>
      <c r="Z84" s="216"/>
      <c r="AA84" s="216"/>
      <c r="AB84" s="210"/>
      <c r="AC84" s="210"/>
      <c r="AD84" s="216"/>
      <c r="AE84" s="216"/>
      <c r="AF84" s="210"/>
      <c r="AG84" s="210"/>
      <c r="AH84" s="216"/>
      <c r="AI84" s="216"/>
      <c r="AJ84" s="210"/>
      <c r="AK84" s="210"/>
      <c r="AL84" s="210"/>
      <c r="AM84" s="210"/>
      <c r="AN84" s="213">
        <f>P84+T84+X84+AB84+AF84+AJ84</f>
        <v>0</v>
      </c>
      <c r="AO84" s="213">
        <f>Q84+U84+Y84+AC84+AG84+AK84</f>
        <v>0</v>
      </c>
      <c r="AP84" s="213">
        <f>R84+V84+Z84+AD84+AH84+AL84</f>
        <v>0</v>
      </c>
      <c r="AQ84" s="209">
        <f>S84+W84+AA84+AE84+AI84+AM84</f>
        <v>0</v>
      </c>
      <c r="AR84" s="116" t="s">
        <v>122</v>
      </c>
      <c r="AS84" s="117">
        <f aca="true" t="shared" si="44" ref="AS84:AX84">SUM(AS85:AS86)</f>
        <v>0</v>
      </c>
      <c r="AT84" s="117">
        <f t="shared" si="44"/>
        <v>1.96</v>
      </c>
      <c r="AU84" s="117">
        <f t="shared" si="44"/>
        <v>0</v>
      </c>
      <c r="AV84" s="117">
        <f t="shared" si="44"/>
        <v>0</v>
      </c>
      <c r="AW84" s="117">
        <f t="shared" si="44"/>
        <v>0</v>
      </c>
      <c r="AX84" s="117">
        <f t="shared" si="44"/>
        <v>0</v>
      </c>
      <c r="AY84" s="98">
        <f>SUM(AS84:AX84)</f>
        <v>1.96</v>
      </c>
      <c r="AZ84" s="74"/>
    </row>
    <row r="85" spans="2:52" ht="45">
      <c r="B85" s="73"/>
      <c r="C85" s="223"/>
      <c r="D85" s="235"/>
      <c r="E85" s="229"/>
      <c r="F85" s="220"/>
      <c r="G85" s="211"/>
      <c r="H85" s="211"/>
      <c r="I85" s="217"/>
      <c r="J85" s="217"/>
      <c r="K85" s="220"/>
      <c r="L85" s="220"/>
      <c r="M85" s="217"/>
      <c r="N85" s="217"/>
      <c r="O85" s="217"/>
      <c r="P85" s="211"/>
      <c r="Q85" s="211"/>
      <c r="R85" s="217"/>
      <c r="S85" s="217"/>
      <c r="T85" s="211"/>
      <c r="U85" s="211"/>
      <c r="V85" s="217"/>
      <c r="W85" s="217"/>
      <c r="X85" s="211"/>
      <c r="Y85" s="211"/>
      <c r="Z85" s="217"/>
      <c r="AA85" s="217"/>
      <c r="AB85" s="211"/>
      <c r="AC85" s="211"/>
      <c r="AD85" s="217"/>
      <c r="AE85" s="217"/>
      <c r="AF85" s="211"/>
      <c r="AG85" s="211"/>
      <c r="AH85" s="217"/>
      <c r="AI85" s="217"/>
      <c r="AJ85" s="211"/>
      <c r="AK85" s="211"/>
      <c r="AL85" s="211"/>
      <c r="AM85" s="211"/>
      <c r="AN85" s="214"/>
      <c r="AO85" s="214"/>
      <c r="AP85" s="214"/>
      <c r="AQ85" s="209"/>
      <c r="AR85" s="118" t="s">
        <v>123</v>
      </c>
      <c r="AS85" s="119"/>
      <c r="AT85" s="119">
        <f>2.98-1.02</f>
        <v>1.96</v>
      </c>
      <c r="AU85" s="119"/>
      <c r="AV85" s="119"/>
      <c r="AW85" s="119"/>
      <c r="AX85" s="120"/>
      <c r="AY85" s="98">
        <f>SUM(AS85:AX85)</f>
        <v>1.96</v>
      </c>
      <c r="AZ85" s="74"/>
    </row>
    <row r="86" spans="2:52" ht="12.75">
      <c r="B86" s="73"/>
      <c r="C86" s="224"/>
      <c r="D86" s="236"/>
      <c r="E86" s="230"/>
      <c r="F86" s="221"/>
      <c r="G86" s="212"/>
      <c r="H86" s="212"/>
      <c r="I86" s="218"/>
      <c r="J86" s="218"/>
      <c r="K86" s="221"/>
      <c r="L86" s="221"/>
      <c r="M86" s="218"/>
      <c r="N86" s="218"/>
      <c r="O86" s="218"/>
      <c r="P86" s="212"/>
      <c r="Q86" s="212"/>
      <c r="R86" s="218"/>
      <c r="S86" s="218"/>
      <c r="T86" s="212"/>
      <c r="U86" s="212"/>
      <c r="V86" s="218"/>
      <c r="W86" s="218"/>
      <c r="X86" s="212"/>
      <c r="Y86" s="212"/>
      <c r="Z86" s="218"/>
      <c r="AA86" s="218"/>
      <c r="AB86" s="212"/>
      <c r="AC86" s="212"/>
      <c r="AD86" s="218"/>
      <c r="AE86" s="218"/>
      <c r="AF86" s="212"/>
      <c r="AG86" s="212"/>
      <c r="AH86" s="218"/>
      <c r="AI86" s="218"/>
      <c r="AJ86" s="212"/>
      <c r="AK86" s="212"/>
      <c r="AL86" s="212"/>
      <c r="AM86" s="212"/>
      <c r="AN86" s="215"/>
      <c r="AO86" s="215"/>
      <c r="AP86" s="215"/>
      <c r="AQ86" s="209"/>
      <c r="AR86" s="121" t="s">
        <v>124</v>
      </c>
      <c r="AS86" s="121"/>
      <c r="AT86" s="121"/>
      <c r="AU86" s="121"/>
      <c r="AV86" s="121"/>
      <c r="AW86" s="121"/>
      <c r="AX86" s="121"/>
      <c r="AY86" s="122"/>
      <c r="AZ86" s="74"/>
    </row>
    <row r="87" spans="2:52" ht="22.5">
      <c r="B87" s="73"/>
      <c r="C87" s="222" t="s">
        <v>168</v>
      </c>
      <c r="D87" s="234" t="s">
        <v>169</v>
      </c>
      <c r="E87" s="228"/>
      <c r="F87" s="219" t="s">
        <v>121</v>
      </c>
      <c r="G87" s="210"/>
      <c r="H87" s="210"/>
      <c r="I87" s="216">
        <v>0</v>
      </c>
      <c r="J87" s="216">
        <v>0</v>
      </c>
      <c r="K87" s="219">
        <v>2012</v>
      </c>
      <c r="L87" s="219">
        <v>2012</v>
      </c>
      <c r="M87" s="216">
        <f>AS88+AT88+AU88+AV88+AW88</f>
        <v>1.8199999999999998</v>
      </c>
      <c r="N87" s="216"/>
      <c r="O87" s="216">
        <f>AU88</f>
        <v>0</v>
      </c>
      <c r="P87" s="210"/>
      <c r="Q87" s="210"/>
      <c r="R87" s="216"/>
      <c r="S87" s="216"/>
      <c r="T87" s="210"/>
      <c r="U87" s="210"/>
      <c r="V87" s="216"/>
      <c r="W87" s="216"/>
      <c r="X87" s="210"/>
      <c r="Y87" s="210"/>
      <c r="Z87" s="216"/>
      <c r="AA87" s="216"/>
      <c r="AB87" s="210"/>
      <c r="AC87" s="210"/>
      <c r="AD87" s="216"/>
      <c r="AE87" s="216"/>
      <c r="AF87" s="210"/>
      <c r="AG87" s="210"/>
      <c r="AH87" s="216"/>
      <c r="AI87" s="216"/>
      <c r="AJ87" s="210"/>
      <c r="AK87" s="210"/>
      <c r="AL87" s="210"/>
      <c r="AM87" s="210"/>
      <c r="AN87" s="213">
        <f>P87+T87+X87+AB87+AF87+AJ87</f>
        <v>0</v>
      </c>
      <c r="AO87" s="213">
        <f>Q87+U87+Y87+AC87+AG87+AK87</f>
        <v>0</v>
      </c>
      <c r="AP87" s="213">
        <f>R87+V87+Z87+AD87+AH87+AL87</f>
        <v>0</v>
      </c>
      <c r="AQ87" s="209">
        <f>S87+W87+AA87+AE87+AI87+AM87</f>
        <v>0</v>
      </c>
      <c r="AR87" s="116" t="s">
        <v>122</v>
      </c>
      <c r="AS87" s="117">
        <f aca="true" t="shared" si="45" ref="AS87:AX87">SUM(AS88:AS89)</f>
        <v>0</v>
      </c>
      <c r="AT87" s="117">
        <f t="shared" si="45"/>
        <v>1.8199999999999998</v>
      </c>
      <c r="AU87" s="117">
        <f t="shared" si="45"/>
        <v>0</v>
      </c>
      <c r="AV87" s="117">
        <f t="shared" si="45"/>
        <v>0</v>
      </c>
      <c r="AW87" s="117">
        <f t="shared" si="45"/>
        <v>0</v>
      </c>
      <c r="AX87" s="117">
        <f t="shared" si="45"/>
        <v>0</v>
      </c>
      <c r="AY87" s="98">
        <f>SUM(AS87:AX87)</f>
        <v>1.8199999999999998</v>
      </c>
      <c r="AZ87" s="74"/>
    </row>
    <row r="88" spans="2:52" ht="45">
      <c r="B88" s="73"/>
      <c r="C88" s="223"/>
      <c r="D88" s="235"/>
      <c r="E88" s="229"/>
      <c r="F88" s="220"/>
      <c r="G88" s="211"/>
      <c r="H88" s="211"/>
      <c r="I88" s="217"/>
      <c r="J88" s="217"/>
      <c r="K88" s="220"/>
      <c r="L88" s="220"/>
      <c r="M88" s="217"/>
      <c r="N88" s="217"/>
      <c r="O88" s="217"/>
      <c r="P88" s="211"/>
      <c r="Q88" s="211"/>
      <c r="R88" s="217"/>
      <c r="S88" s="217"/>
      <c r="T88" s="211"/>
      <c r="U88" s="211"/>
      <c r="V88" s="217"/>
      <c r="W88" s="217"/>
      <c r="X88" s="211"/>
      <c r="Y88" s="211"/>
      <c r="Z88" s="217"/>
      <c r="AA88" s="217"/>
      <c r="AB88" s="211"/>
      <c r="AC88" s="211"/>
      <c r="AD88" s="217"/>
      <c r="AE88" s="217"/>
      <c r="AF88" s="211"/>
      <c r="AG88" s="211"/>
      <c r="AH88" s="217"/>
      <c r="AI88" s="217"/>
      <c r="AJ88" s="211"/>
      <c r="AK88" s="211"/>
      <c r="AL88" s="211"/>
      <c r="AM88" s="211"/>
      <c r="AN88" s="214"/>
      <c r="AO88" s="214"/>
      <c r="AP88" s="214"/>
      <c r="AQ88" s="209"/>
      <c r="AR88" s="118" t="s">
        <v>123</v>
      </c>
      <c r="AS88" s="119"/>
      <c r="AT88" s="119">
        <f>2.84-1.02</f>
        <v>1.8199999999999998</v>
      </c>
      <c r="AU88" s="119"/>
      <c r="AV88" s="119"/>
      <c r="AW88" s="119"/>
      <c r="AX88" s="120"/>
      <c r="AY88" s="98">
        <f>SUM(AS88:AX88)</f>
        <v>1.8199999999999998</v>
      </c>
      <c r="AZ88" s="74"/>
    </row>
    <row r="89" spans="2:52" ht="12.75">
      <c r="B89" s="73"/>
      <c r="C89" s="224"/>
      <c r="D89" s="236"/>
      <c r="E89" s="230"/>
      <c r="F89" s="221"/>
      <c r="G89" s="212"/>
      <c r="H89" s="212"/>
      <c r="I89" s="218"/>
      <c r="J89" s="218"/>
      <c r="K89" s="221"/>
      <c r="L89" s="221"/>
      <c r="M89" s="218"/>
      <c r="N89" s="218"/>
      <c r="O89" s="218"/>
      <c r="P89" s="212"/>
      <c r="Q89" s="212"/>
      <c r="R89" s="218"/>
      <c r="S89" s="218"/>
      <c r="T89" s="212"/>
      <c r="U89" s="212"/>
      <c r="V89" s="218"/>
      <c r="W89" s="218"/>
      <c r="X89" s="212"/>
      <c r="Y89" s="212"/>
      <c r="Z89" s="218"/>
      <c r="AA89" s="218"/>
      <c r="AB89" s="212"/>
      <c r="AC89" s="212"/>
      <c r="AD89" s="218"/>
      <c r="AE89" s="218"/>
      <c r="AF89" s="212"/>
      <c r="AG89" s="212"/>
      <c r="AH89" s="218"/>
      <c r="AI89" s="218"/>
      <c r="AJ89" s="212"/>
      <c r="AK89" s="212"/>
      <c r="AL89" s="212"/>
      <c r="AM89" s="212"/>
      <c r="AN89" s="215"/>
      <c r="AO89" s="215"/>
      <c r="AP89" s="215"/>
      <c r="AQ89" s="209"/>
      <c r="AR89" s="121" t="s">
        <v>124</v>
      </c>
      <c r="AS89" s="121"/>
      <c r="AT89" s="121"/>
      <c r="AU89" s="121"/>
      <c r="AV89" s="121"/>
      <c r="AW89" s="121"/>
      <c r="AX89" s="121"/>
      <c r="AY89" s="122"/>
      <c r="AZ89" s="74"/>
    </row>
    <row r="90" spans="2:52" ht="22.5">
      <c r="B90" s="73"/>
      <c r="C90" s="222" t="s">
        <v>170</v>
      </c>
      <c r="D90" s="234" t="s">
        <v>171</v>
      </c>
      <c r="E90" s="228" t="s">
        <v>172</v>
      </c>
      <c r="F90" s="219" t="s">
        <v>121</v>
      </c>
      <c r="G90" s="210"/>
      <c r="H90" s="210"/>
      <c r="I90" s="216">
        <v>0</v>
      </c>
      <c r="J90" s="216">
        <v>0</v>
      </c>
      <c r="K90" s="219">
        <v>2012</v>
      </c>
      <c r="L90" s="219">
        <v>2012</v>
      </c>
      <c r="M90" s="216">
        <f>AS91+AT91+AU91+AV91+AW91</f>
        <v>1.4500000000000002</v>
      </c>
      <c r="N90" s="216"/>
      <c r="O90" s="216">
        <f>AU91</f>
        <v>0</v>
      </c>
      <c r="P90" s="210"/>
      <c r="Q90" s="210"/>
      <c r="R90" s="216"/>
      <c r="S90" s="216"/>
      <c r="T90" s="210"/>
      <c r="U90" s="210"/>
      <c r="V90" s="216"/>
      <c r="W90" s="216"/>
      <c r="X90" s="210"/>
      <c r="Y90" s="210"/>
      <c r="Z90" s="216"/>
      <c r="AA90" s="216"/>
      <c r="AB90" s="210"/>
      <c r="AC90" s="210"/>
      <c r="AD90" s="216"/>
      <c r="AE90" s="216"/>
      <c r="AF90" s="210"/>
      <c r="AG90" s="210"/>
      <c r="AH90" s="216"/>
      <c r="AI90" s="216"/>
      <c r="AJ90" s="210"/>
      <c r="AK90" s="210"/>
      <c r="AL90" s="210"/>
      <c r="AM90" s="210"/>
      <c r="AN90" s="213">
        <f>P90+T90+X90+AB90+AF90+AJ90</f>
        <v>0</v>
      </c>
      <c r="AO90" s="213">
        <f>Q90+U90+Y90+AC90+AG90+AK90</f>
        <v>0</v>
      </c>
      <c r="AP90" s="213">
        <f>R90+V90+Z90+AD90+AH90+AL90</f>
        <v>0</v>
      </c>
      <c r="AQ90" s="209">
        <f>S90+W90+AA90+AE90+AI90+AM90</f>
        <v>0</v>
      </c>
      <c r="AR90" s="116" t="s">
        <v>122</v>
      </c>
      <c r="AS90" s="117">
        <f aca="true" t="shared" si="46" ref="AS90:AX90">SUM(AS91:AS92)</f>
        <v>0</v>
      </c>
      <c r="AT90" s="117">
        <f t="shared" si="46"/>
        <v>1.4500000000000002</v>
      </c>
      <c r="AU90" s="117">
        <f t="shared" si="46"/>
        <v>0</v>
      </c>
      <c r="AV90" s="117">
        <f t="shared" si="46"/>
        <v>0</v>
      </c>
      <c r="AW90" s="117">
        <f t="shared" si="46"/>
        <v>0</v>
      </c>
      <c r="AX90" s="117">
        <f t="shared" si="46"/>
        <v>0</v>
      </c>
      <c r="AY90" s="98">
        <f>SUM(AS90:AX90)</f>
        <v>1.4500000000000002</v>
      </c>
      <c r="AZ90" s="74"/>
    </row>
    <row r="91" spans="2:52" ht="45">
      <c r="B91" s="73"/>
      <c r="C91" s="223"/>
      <c r="D91" s="235"/>
      <c r="E91" s="229"/>
      <c r="F91" s="220"/>
      <c r="G91" s="211"/>
      <c r="H91" s="211"/>
      <c r="I91" s="217"/>
      <c r="J91" s="217"/>
      <c r="K91" s="220"/>
      <c r="L91" s="220"/>
      <c r="M91" s="217"/>
      <c r="N91" s="217"/>
      <c r="O91" s="217"/>
      <c r="P91" s="211"/>
      <c r="Q91" s="211"/>
      <c r="R91" s="217"/>
      <c r="S91" s="217"/>
      <c r="T91" s="211"/>
      <c r="U91" s="211"/>
      <c r="V91" s="217"/>
      <c r="W91" s="217"/>
      <c r="X91" s="211"/>
      <c r="Y91" s="211"/>
      <c r="Z91" s="217"/>
      <c r="AA91" s="217"/>
      <c r="AB91" s="211"/>
      <c r="AC91" s="211"/>
      <c r="AD91" s="217"/>
      <c r="AE91" s="217"/>
      <c r="AF91" s="211"/>
      <c r="AG91" s="211"/>
      <c r="AH91" s="217"/>
      <c r="AI91" s="217"/>
      <c r="AJ91" s="211"/>
      <c r="AK91" s="211"/>
      <c r="AL91" s="211"/>
      <c r="AM91" s="211"/>
      <c r="AN91" s="214"/>
      <c r="AO91" s="214"/>
      <c r="AP91" s="214"/>
      <c r="AQ91" s="209"/>
      <c r="AR91" s="118" t="s">
        <v>123</v>
      </c>
      <c r="AS91" s="119"/>
      <c r="AT91" s="119">
        <f>2.47-1.02</f>
        <v>1.4500000000000002</v>
      </c>
      <c r="AU91" s="119"/>
      <c r="AV91" s="119"/>
      <c r="AW91" s="119"/>
      <c r="AX91" s="120"/>
      <c r="AY91" s="98">
        <f>SUM(AS91:AX91)</f>
        <v>1.4500000000000002</v>
      </c>
      <c r="AZ91" s="74"/>
    </row>
    <row r="92" spans="2:52" ht="12.75">
      <c r="B92" s="73"/>
      <c r="C92" s="224"/>
      <c r="D92" s="236"/>
      <c r="E92" s="230"/>
      <c r="F92" s="221"/>
      <c r="G92" s="212"/>
      <c r="H92" s="212"/>
      <c r="I92" s="218"/>
      <c r="J92" s="218"/>
      <c r="K92" s="221"/>
      <c r="L92" s="221"/>
      <c r="M92" s="218"/>
      <c r="N92" s="218"/>
      <c r="O92" s="218"/>
      <c r="P92" s="212"/>
      <c r="Q92" s="212"/>
      <c r="R92" s="218"/>
      <c r="S92" s="218"/>
      <c r="T92" s="212"/>
      <c r="U92" s="212"/>
      <c r="V92" s="218"/>
      <c r="W92" s="218"/>
      <c r="X92" s="212"/>
      <c r="Y92" s="212"/>
      <c r="Z92" s="218"/>
      <c r="AA92" s="218"/>
      <c r="AB92" s="212"/>
      <c r="AC92" s="212"/>
      <c r="AD92" s="218"/>
      <c r="AE92" s="218"/>
      <c r="AF92" s="212"/>
      <c r="AG92" s="212"/>
      <c r="AH92" s="218"/>
      <c r="AI92" s="218"/>
      <c r="AJ92" s="212"/>
      <c r="AK92" s="212"/>
      <c r="AL92" s="212"/>
      <c r="AM92" s="212"/>
      <c r="AN92" s="215"/>
      <c r="AO92" s="215"/>
      <c r="AP92" s="215"/>
      <c r="AQ92" s="209"/>
      <c r="AR92" s="121" t="s">
        <v>124</v>
      </c>
      <c r="AS92" s="121"/>
      <c r="AT92" s="121"/>
      <c r="AU92" s="121"/>
      <c r="AV92" s="121"/>
      <c r="AW92" s="121"/>
      <c r="AX92" s="121"/>
      <c r="AY92" s="122"/>
      <c r="AZ92" s="74"/>
    </row>
    <row r="93" spans="2:52" ht="22.5">
      <c r="B93" s="73"/>
      <c r="C93" s="222" t="s">
        <v>173</v>
      </c>
      <c r="D93" s="234" t="s">
        <v>174</v>
      </c>
      <c r="E93" s="228"/>
      <c r="F93" s="219" t="s">
        <v>121</v>
      </c>
      <c r="G93" s="210"/>
      <c r="H93" s="210"/>
      <c r="I93" s="216">
        <v>0</v>
      </c>
      <c r="J93" s="216">
        <v>0</v>
      </c>
      <c r="K93" s="219">
        <v>2012</v>
      </c>
      <c r="L93" s="219">
        <v>2012</v>
      </c>
      <c r="M93" s="216">
        <f>AS94+AT94+AU94+AV94+AW94</f>
        <v>2.35</v>
      </c>
      <c r="N93" s="216"/>
      <c r="O93" s="216">
        <f>AU94</f>
        <v>0</v>
      </c>
      <c r="P93" s="210"/>
      <c r="Q93" s="210"/>
      <c r="R93" s="216"/>
      <c r="S93" s="216"/>
      <c r="T93" s="210"/>
      <c r="U93" s="210"/>
      <c r="V93" s="216"/>
      <c r="W93" s="216"/>
      <c r="X93" s="210"/>
      <c r="Y93" s="210"/>
      <c r="Z93" s="216"/>
      <c r="AA93" s="216"/>
      <c r="AB93" s="210"/>
      <c r="AC93" s="210"/>
      <c r="AD93" s="216"/>
      <c r="AE93" s="216"/>
      <c r="AF93" s="210"/>
      <c r="AG93" s="210"/>
      <c r="AH93" s="216"/>
      <c r="AI93" s="216"/>
      <c r="AJ93" s="210"/>
      <c r="AK93" s="210"/>
      <c r="AL93" s="210"/>
      <c r="AM93" s="210"/>
      <c r="AN93" s="213">
        <f>P93+T93+X93+AB93+AF93+AJ93</f>
        <v>0</v>
      </c>
      <c r="AO93" s="213">
        <f>Q93+U93+Y93+AC93+AG93+AK93</f>
        <v>0</v>
      </c>
      <c r="AP93" s="213">
        <f>R93+V93+Z93+AD93+AH93+AL93</f>
        <v>0</v>
      </c>
      <c r="AQ93" s="209">
        <f>S93+W93+AA93+AE93+AI93+AM93</f>
        <v>0</v>
      </c>
      <c r="AR93" s="116" t="s">
        <v>122</v>
      </c>
      <c r="AS93" s="117">
        <f aca="true" t="shared" si="47" ref="AS93:AX93">SUM(AS94:AS95)</f>
        <v>0</v>
      </c>
      <c r="AT93" s="117">
        <f t="shared" si="47"/>
        <v>2.35</v>
      </c>
      <c r="AU93" s="117">
        <f t="shared" si="47"/>
        <v>0</v>
      </c>
      <c r="AV93" s="117">
        <f t="shared" si="47"/>
        <v>0</v>
      </c>
      <c r="AW93" s="117">
        <f t="shared" si="47"/>
        <v>0</v>
      </c>
      <c r="AX93" s="117">
        <f t="shared" si="47"/>
        <v>0</v>
      </c>
      <c r="AY93" s="98">
        <f>SUM(AS93:AX93)</f>
        <v>2.35</v>
      </c>
      <c r="AZ93" s="74"/>
    </row>
    <row r="94" spans="2:52" ht="45">
      <c r="B94" s="73"/>
      <c r="C94" s="223"/>
      <c r="D94" s="235"/>
      <c r="E94" s="229"/>
      <c r="F94" s="220"/>
      <c r="G94" s="211"/>
      <c r="H94" s="211"/>
      <c r="I94" s="217"/>
      <c r="J94" s="217"/>
      <c r="K94" s="220"/>
      <c r="L94" s="220"/>
      <c r="M94" s="217"/>
      <c r="N94" s="217"/>
      <c r="O94" s="217"/>
      <c r="P94" s="211"/>
      <c r="Q94" s="211"/>
      <c r="R94" s="217"/>
      <c r="S94" s="217"/>
      <c r="T94" s="211"/>
      <c r="U94" s="211"/>
      <c r="V94" s="217"/>
      <c r="W94" s="217"/>
      <c r="X94" s="211"/>
      <c r="Y94" s="211"/>
      <c r="Z94" s="217"/>
      <c r="AA94" s="217"/>
      <c r="AB94" s="211"/>
      <c r="AC94" s="211"/>
      <c r="AD94" s="217"/>
      <c r="AE94" s="217"/>
      <c r="AF94" s="211"/>
      <c r="AG94" s="211"/>
      <c r="AH94" s="217"/>
      <c r="AI94" s="217"/>
      <c r="AJ94" s="211"/>
      <c r="AK94" s="211"/>
      <c r="AL94" s="211"/>
      <c r="AM94" s="211"/>
      <c r="AN94" s="214"/>
      <c r="AO94" s="214"/>
      <c r="AP94" s="214"/>
      <c r="AQ94" s="209"/>
      <c r="AR94" s="118" t="s">
        <v>123</v>
      </c>
      <c r="AS94" s="119"/>
      <c r="AT94" s="119">
        <f>3.37-1.02</f>
        <v>2.35</v>
      </c>
      <c r="AU94" s="119"/>
      <c r="AV94" s="119"/>
      <c r="AW94" s="119"/>
      <c r="AX94" s="120"/>
      <c r="AY94" s="98">
        <f>SUM(AS94:AX94)</f>
        <v>2.35</v>
      </c>
      <c r="AZ94" s="74"/>
    </row>
    <row r="95" spans="2:52" ht="12.75">
      <c r="B95" s="73"/>
      <c r="C95" s="224"/>
      <c r="D95" s="236"/>
      <c r="E95" s="230"/>
      <c r="F95" s="221"/>
      <c r="G95" s="212"/>
      <c r="H95" s="212"/>
      <c r="I95" s="218"/>
      <c r="J95" s="218"/>
      <c r="K95" s="221"/>
      <c r="L95" s="221"/>
      <c r="M95" s="218"/>
      <c r="N95" s="218"/>
      <c r="O95" s="218"/>
      <c r="P95" s="212"/>
      <c r="Q95" s="212"/>
      <c r="R95" s="218"/>
      <c r="S95" s="218"/>
      <c r="T95" s="212"/>
      <c r="U95" s="212"/>
      <c r="V95" s="218"/>
      <c r="W95" s="218"/>
      <c r="X95" s="212"/>
      <c r="Y95" s="212"/>
      <c r="Z95" s="218"/>
      <c r="AA95" s="218"/>
      <c r="AB95" s="212"/>
      <c r="AC95" s="212"/>
      <c r="AD95" s="218"/>
      <c r="AE95" s="218"/>
      <c r="AF95" s="212"/>
      <c r="AG95" s="212"/>
      <c r="AH95" s="218"/>
      <c r="AI95" s="218"/>
      <c r="AJ95" s="212"/>
      <c r="AK95" s="212"/>
      <c r="AL95" s="212"/>
      <c r="AM95" s="212"/>
      <c r="AN95" s="215"/>
      <c r="AO95" s="215"/>
      <c r="AP95" s="215"/>
      <c r="AQ95" s="209"/>
      <c r="AR95" s="121" t="s">
        <v>124</v>
      </c>
      <c r="AS95" s="121"/>
      <c r="AT95" s="121"/>
      <c r="AU95" s="121"/>
      <c r="AV95" s="121"/>
      <c r="AW95" s="121"/>
      <c r="AX95" s="121"/>
      <c r="AY95" s="122"/>
      <c r="AZ95" s="74"/>
    </row>
    <row r="96" spans="2:52" ht="22.5">
      <c r="B96" s="73"/>
      <c r="C96" s="222" t="s">
        <v>175</v>
      </c>
      <c r="D96" s="234" t="s">
        <v>176</v>
      </c>
      <c r="E96" s="228"/>
      <c r="F96" s="219" t="s">
        <v>121</v>
      </c>
      <c r="G96" s="210"/>
      <c r="H96" s="210"/>
      <c r="I96" s="216">
        <v>0</v>
      </c>
      <c r="J96" s="216">
        <v>0</v>
      </c>
      <c r="K96" s="219">
        <v>2012</v>
      </c>
      <c r="L96" s="219">
        <v>2012</v>
      </c>
      <c r="M96" s="216">
        <f>AS97+AT97+AU97+AV97+AW97</f>
        <v>2.42</v>
      </c>
      <c r="N96" s="216"/>
      <c r="O96" s="216">
        <f>AU97</f>
        <v>0</v>
      </c>
      <c r="P96" s="210"/>
      <c r="Q96" s="210"/>
      <c r="R96" s="216"/>
      <c r="S96" s="216"/>
      <c r="T96" s="210"/>
      <c r="U96" s="210"/>
      <c r="V96" s="216"/>
      <c r="W96" s="216"/>
      <c r="X96" s="210"/>
      <c r="Y96" s="210"/>
      <c r="Z96" s="216"/>
      <c r="AA96" s="216"/>
      <c r="AB96" s="210"/>
      <c r="AC96" s="210"/>
      <c r="AD96" s="216"/>
      <c r="AE96" s="216"/>
      <c r="AF96" s="210"/>
      <c r="AG96" s="210"/>
      <c r="AH96" s="216"/>
      <c r="AI96" s="216"/>
      <c r="AJ96" s="210"/>
      <c r="AK96" s="210"/>
      <c r="AL96" s="210"/>
      <c r="AM96" s="210"/>
      <c r="AN96" s="213">
        <f>P96+T96+X96+AB96+AF96+AJ96</f>
        <v>0</v>
      </c>
      <c r="AO96" s="213">
        <f>Q96+U96+Y96+AC96+AG96+AK96</f>
        <v>0</v>
      </c>
      <c r="AP96" s="213">
        <f>R96+V96+Z96+AD96+AH96+AL96</f>
        <v>0</v>
      </c>
      <c r="AQ96" s="209">
        <f>S96+W96+AA96+AE96+AI96+AM96</f>
        <v>0</v>
      </c>
      <c r="AR96" s="116" t="s">
        <v>122</v>
      </c>
      <c r="AS96" s="117">
        <f aca="true" t="shared" si="48" ref="AS96:AX96">SUM(AS97:AS98)</f>
        <v>0</v>
      </c>
      <c r="AT96" s="117">
        <f t="shared" si="48"/>
        <v>2.42</v>
      </c>
      <c r="AU96" s="117">
        <f t="shared" si="48"/>
        <v>0</v>
      </c>
      <c r="AV96" s="117">
        <f t="shared" si="48"/>
        <v>0</v>
      </c>
      <c r="AW96" s="117">
        <f t="shared" si="48"/>
        <v>0</v>
      </c>
      <c r="AX96" s="117">
        <f t="shared" si="48"/>
        <v>0</v>
      </c>
      <c r="AY96" s="98">
        <f>SUM(AS96:AX96)</f>
        <v>2.42</v>
      </c>
      <c r="AZ96" s="74"/>
    </row>
    <row r="97" spans="2:52" ht="45">
      <c r="B97" s="73"/>
      <c r="C97" s="223"/>
      <c r="D97" s="235"/>
      <c r="E97" s="229"/>
      <c r="F97" s="220"/>
      <c r="G97" s="211"/>
      <c r="H97" s="211"/>
      <c r="I97" s="217"/>
      <c r="J97" s="217"/>
      <c r="K97" s="220"/>
      <c r="L97" s="220"/>
      <c r="M97" s="217"/>
      <c r="N97" s="217"/>
      <c r="O97" s="217"/>
      <c r="P97" s="211"/>
      <c r="Q97" s="211"/>
      <c r="R97" s="217"/>
      <c r="S97" s="217"/>
      <c r="T97" s="211"/>
      <c r="U97" s="211"/>
      <c r="V97" s="217"/>
      <c r="W97" s="217"/>
      <c r="X97" s="211"/>
      <c r="Y97" s="211"/>
      <c r="Z97" s="217"/>
      <c r="AA97" s="217"/>
      <c r="AB97" s="211"/>
      <c r="AC97" s="211"/>
      <c r="AD97" s="217"/>
      <c r="AE97" s="217"/>
      <c r="AF97" s="211"/>
      <c r="AG97" s="211"/>
      <c r="AH97" s="217"/>
      <c r="AI97" s="217"/>
      <c r="AJ97" s="211"/>
      <c r="AK97" s="211"/>
      <c r="AL97" s="211"/>
      <c r="AM97" s="211"/>
      <c r="AN97" s="214"/>
      <c r="AO97" s="214"/>
      <c r="AP97" s="214"/>
      <c r="AQ97" s="209"/>
      <c r="AR97" s="118" t="s">
        <v>123</v>
      </c>
      <c r="AS97" s="119"/>
      <c r="AT97" s="119">
        <f>3.44-1.02</f>
        <v>2.42</v>
      </c>
      <c r="AU97" s="119"/>
      <c r="AV97" s="119"/>
      <c r="AW97" s="119"/>
      <c r="AX97" s="120"/>
      <c r="AY97" s="98">
        <f>SUM(AS97:AX97)</f>
        <v>2.42</v>
      </c>
      <c r="AZ97" s="74"/>
    </row>
    <row r="98" spans="2:52" ht="12.75">
      <c r="B98" s="73"/>
      <c r="C98" s="224"/>
      <c r="D98" s="236"/>
      <c r="E98" s="230"/>
      <c r="F98" s="221"/>
      <c r="G98" s="212"/>
      <c r="H98" s="212"/>
      <c r="I98" s="218"/>
      <c r="J98" s="218"/>
      <c r="K98" s="221"/>
      <c r="L98" s="221"/>
      <c r="M98" s="218"/>
      <c r="N98" s="218"/>
      <c r="O98" s="218"/>
      <c r="P98" s="212"/>
      <c r="Q98" s="212"/>
      <c r="R98" s="218"/>
      <c r="S98" s="218"/>
      <c r="T98" s="212"/>
      <c r="U98" s="212"/>
      <c r="V98" s="218"/>
      <c r="W98" s="218"/>
      <c r="X98" s="212"/>
      <c r="Y98" s="212"/>
      <c r="Z98" s="218"/>
      <c r="AA98" s="218"/>
      <c r="AB98" s="212"/>
      <c r="AC98" s="212"/>
      <c r="AD98" s="218"/>
      <c r="AE98" s="218"/>
      <c r="AF98" s="212"/>
      <c r="AG98" s="212"/>
      <c r="AH98" s="218"/>
      <c r="AI98" s="218"/>
      <c r="AJ98" s="212"/>
      <c r="AK98" s="212"/>
      <c r="AL98" s="212"/>
      <c r="AM98" s="212"/>
      <c r="AN98" s="215"/>
      <c r="AO98" s="215"/>
      <c r="AP98" s="215"/>
      <c r="AQ98" s="209"/>
      <c r="AR98" s="121" t="s">
        <v>124</v>
      </c>
      <c r="AS98" s="121"/>
      <c r="AT98" s="121"/>
      <c r="AU98" s="121"/>
      <c r="AV98" s="121"/>
      <c r="AW98" s="121"/>
      <c r="AX98" s="121"/>
      <c r="AY98" s="122"/>
      <c r="AZ98" s="74"/>
    </row>
    <row r="99" spans="2:52" ht="22.5">
      <c r="B99" s="73"/>
      <c r="C99" s="222" t="s">
        <v>177</v>
      </c>
      <c r="D99" s="234" t="s">
        <v>178</v>
      </c>
      <c r="E99" s="228"/>
      <c r="F99" s="219" t="s">
        <v>121</v>
      </c>
      <c r="G99" s="210"/>
      <c r="H99" s="210"/>
      <c r="I99" s="216">
        <v>0</v>
      </c>
      <c r="J99" s="216">
        <v>0</v>
      </c>
      <c r="K99" s="219">
        <v>2012</v>
      </c>
      <c r="L99" s="219">
        <v>2012</v>
      </c>
      <c r="M99" s="216">
        <f>AS100+AT100+AU100+AV100+AW100</f>
        <v>2.42</v>
      </c>
      <c r="N99" s="216"/>
      <c r="O99" s="216">
        <f>AU100</f>
        <v>0</v>
      </c>
      <c r="P99" s="210"/>
      <c r="Q99" s="210"/>
      <c r="R99" s="216"/>
      <c r="S99" s="216"/>
      <c r="T99" s="210"/>
      <c r="U99" s="210"/>
      <c r="V99" s="216"/>
      <c r="W99" s="216"/>
      <c r="X99" s="210"/>
      <c r="Y99" s="210"/>
      <c r="Z99" s="216"/>
      <c r="AA99" s="216"/>
      <c r="AB99" s="210"/>
      <c r="AC99" s="210"/>
      <c r="AD99" s="216"/>
      <c r="AE99" s="216"/>
      <c r="AF99" s="210"/>
      <c r="AG99" s="210"/>
      <c r="AH99" s="216"/>
      <c r="AI99" s="216"/>
      <c r="AJ99" s="210"/>
      <c r="AK99" s="210"/>
      <c r="AL99" s="210"/>
      <c r="AM99" s="210"/>
      <c r="AN99" s="213">
        <f>P99+T99+X99+AB99+AF99+AJ99</f>
        <v>0</v>
      </c>
      <c r="AO99" s="213">
        <f>Q99+U99+Y99+AC99+AG99+AK99</f>
        <v>0</v>
      </c>
      <c r="AP99" s="213">
        <f>R99+V99+Z99+AD99+AH99+AL99</f>
        <v>0</v>
      </c>
      <c r="AQ99" s="209">
        <f>S99+W99+AA99+AE99+AI99+AM99</f>
        <v>0</v>
      </c>
      <c r="AR99" s="116" t="s">
        <v>122</v>
      </c>
      <c r="AS99" s="117">
        <f aca="true" t="shared" si="49" ref="AS99:AX99">SUM(AS100:AS101)</f>
        <v>0</v>
      </c>
      <c r="AT99" s="117">
        <f t="shared" si="49"/>
        <v>2.42</v>
      </c>
      <c r="AU99" s="117">
        <f t="shared" si="49"/>
        <v>0</v>
      </c>
      <c r="AV99" s="117">
        <f t="shared" si="49"/>
        <v>0</v>
      </c>
      <c r="AW99" s="117">
        <f t="shared" si="49"/>
        <v>0</v>
      </c>
      <c r="AX99" s="117">
        <f t="shared" si="49"/>
        <v>0</v>
      </c>
      <c r="AY99" s="98">
        <f>SUM(AS99:AX99)</f>
        <v>2.42</v>
      </c>
      <c r="AZ99" s="74"/>
    </row>
    <row r="100" spans="2:52" ht="45">
      <c r="B100" s="73"/>
      <c r="C100" s="223"/>
      <c r="D100" s="235"/>
      <c r="E100" s="229"/>
      <c r="F100" s="220"/>
      <c r="G100" s="211"/>
      <c r="H100" s="211"/>
      <c r="I100" s="217"/>
      <c r="J100" s="217"/>
      <c r="K100" s="220"/>
      <c r="L100" s="220"/>
      <c r="M100" s="217"/>
      <c r="N100" s="217"/>
      <c r="O100" s="217"/>
      <c r="P100" s="211"/>
      <c r="Q100" s="211"/>
      <c r="R100" s="217"/>
      <c r="S100" s="217"/>
      <c r="T100" s="211"/>
      <c r="U100" s="211"/>
      <c r="V100" s="217"/>
      <c r="W100" s="217"/>
      <c r="X100" s="211"/>
      <c r="Y100" s="211"/>
      <c r="Z100" s="217"/>
      <c r="AA100" s="217"/>
      <c r="AB100" s="211"/>
      <c r="AC100" s="211"/>
      <c r="AD100" s="217"/>
      <c r="AE100" s="217"/>
      <c r="AF100" s="211"/>
      <c r="AG100" s="211"/>
      <c r="AH100" s="217"/>
      <c r="AI100" s="217"/>
      <c r="AJ100" s="211"/>
      <c r="AK100" s="211"/>
      <c r="AL100" s="211"/>
      <c r="AM100" s="211"/>
      <c r="AN100" s="214"/>
      <c r="AO100" s="214"/>
      <c r="AP100" s="214"/>
      <c r="AQ100" s="209"/>
      <c r="AR100" s="118" t="s">
        <v>123</v>
      </c>
      <c r="AS100" s="119"/>
      <c r="AT100" s="119">
        <f>3.44-1.02</f>
        <v>2.42</v>
      </c>
      <c r="AU100" s="119"/>
      <c r="AV100" s="119"/>
      <c r="AW100" s="119"/>
      <c r="AX100" s="120"/>
      <c r="AY100" s="98">
        <f>SUM(AS100:AX100)</f>
        <v>2.42</v>
      </c>
      <c r="AZ100" s="74"/>
    </row>
    <row r="101" spans="2:52" ht="12.75">
      <c r="B101" s="73"/>
      <c r="C101" s="224"/>
      <c r="D101" s="236"/>
      <c r="E101" s="230"/>
      <c r="F101" s="221"/>
      <c r="G101" s="212"/>
      <c r="H101" s="212"/>
      <c r="I101" s="218"/>
      <c r="J101" s="218"/>
      <c r="K101" s="221"/>
      <c r="L101" s="221"/>
      <c r="M101" s="218"/>
      <c r="N101" s="218"/>
      <c r="O101" s="218"/>
      <c r="P101" s="212"/>
      <c r="Q101" s="212"/>
      <c r="R101" s="218"/>
      <c r="S101" s="218"/>
      <c r="T101" s="212"/>
      <c r="U101" s="212"/>
      <c r="V101" s="218"/>
      <c r="W101" s="218"/>
      <c r="X101" s="212"/>
      <c r="Y101" s="212"/>
      <c r="Z101" s="218"/>
      <c r="AA101" s="218"/>
      <c r="AB101" s="212"/>
      <c r="AC101" s="212"/>
      <c r="AD101" s="218"/>
      <c r="AE101" s="218"/>
      <c r="AF101" s="212"/>
      <c r="AG101" s="212"/>
      <c r="AH101" s="218"/>
      <c r="AI101" s="218"/>
      <c r="AJ101" s="212"/>
      <c r="AK101" s="212"/>
      <c r="AL101" s="212"/>
      <c r="AM101" s="212"/>
      <c r="AN101" s="215"/>
      <c r="AO101" s="215"/>
      <c r="AP101" s="215"/>
      <c r="AQ101" s="209"/>
      <c r="AR101" s="121" t="s">
        <v>124</v>
      </c>
      <c r="AS101" s="121"/>
      <c r="AT101" s="121"/>
      <c r="AU101" s="121"/>
      <c r="AV101" s="121"/>
      <c r="AW101" s="121"/>
      <c r="AX101" s="121"/>
      <c r="AY101" s="122"/>
      <c r="AZ101" s="74"/>
    </row>
    <row r="102" spans="2:52" ht="22.5">
      <c r="B102" s="73"/>
      <c r="C102" s="222" t="s">
        <v>179</v>
      </c>
      <c r="D102" s="234" t="s">
        <v>180</v>
      </c>
      <c r="E102" s="228"/>
      <c r="F102" s="219" t="s">
        <v>121</v>
      </c>
      <c r="G102" s="210"/>
      <c r="H102" s="210"/>
      <c r="I102" s="216">
        <v>0</v>
      </c>
      <c r="J102" s="216">
        <v>0</v>
      </c>
      <c r="K102" s="219">
        <v>2012</v>
      </c>
      <c r="L102" s="219">
        <v>2012</v>
      </c>
      <c r="M102" s="216">
        <f>AS103+AT103+AU103+AV103+AW103</f>
        <v>1.5899999999999999</v>
      </c>
      <c r="N102" s="216"/>
      <c r="O102" s="216">
        <f>AU103</f>
        <v>0</v>
      </c>
      <c r="P102" s="210"/>
      <c r="Q102" s="210"/>
      <c r="R102" s="216"/>
      <c r="S102" s="216"/>
      <c r="T102" s="210"/>
      <c r="U102" s="210"/>
      <c r="V102" s="216"/>
      <c r="W102" s="216"/>
      <c r="X102" s="210"/>
      <c r="Y102" s="210"/>
      <c r="Z102" s="216"/>
      <c r="AA102" s="216"/>
      <c r="AB102" s="210"/>
      <c r="AC102" s="210"/>
      <c r="AD102" s="216"/>
      <c r="AE102" s="216"/>
      <c r="AF102" s="210"/>
      <c r="AG102" s="210"/>
      <c r="AH102" s="216"/>
      <c r="AI102" s="216"/>
      <c r="AJ102" s="210"/>
      <c r="AK102" s="210"/>
      <c r="AL102" s="210"/>
      <c r="AM102" s="210"/>
      <c r="AN102" s="213">
        <f>P102+T102+X102+AB102+AF102+AJ102</f>
        <v>0</v>
      </c>
      <c r="AO102" s="213">
        <f>Q102+U102+Y102+AC102+AG102+AK102</f>
        <v>0</v>
      </c>
      <c r="AP102" s="213">
        <f>R102+V102+Z102+AD102+AH102+AL102</f>
        <v>0</v>
      </c>
      <c r="AQ102" s="209">
        <f>S102+W102+AA102+AE102+AI102+AM102</f>
        <v>0</v>
      </c>
      <c r="AR102" s="116" t="s">
        <v>122</v>
      </c>
      <c r="AS102" s="117">
        <f aca="true" t="shared" si="50" ref="AS102:AX102">SUM(AS103:AS104)</f>
        <v>0</v>
      </c>
      <c r="AT102" s="117">
        <f t="shared" si="50"/>
        <v>1.5899999999999999</v>
      </c>
      <c r="AU102" s="117">
        <f t="shared" si="50"/>
        <v>0</v>
      </c>
      <c r="AV102" s="117">
        <f t="shared" si="50"/>
        <v>0</v>
      </c>
      <c r="AW102" s="117">
        <f t="shared" si="50"/>
        <v>0</v>
      </c>
      <c r="AX102" s="117">
        <f t="shared" si="50"/>
        <v>0</v>
      </c>
      <c r="AY102" s="98">
        <f>SUM(AS102:AX102)</f>
        <v>1.5899999999999999</v>
      </c>
      <c r="AZ102" s="74"/>
    </row>
    <row r="103" spans="2:52" ht="45">
      <c r="B103" s="73"/>
      <c r="C103" s="223"/>
      <c r="D103" s="235"/>
      <c r="E103" s="229"/>
      <c r="F103" s="220"/>
      <c r="G103" s="211"/>
      <c r="H103" s="211"/>
      <c r="I103" s="217"/>
      <c r="J103" s="217"/>
      <c r="K103" s="220"/>
      <c r="L103" s="220"/>
      <c r="M103" s="217"/>
      <c r="N103" s="217"/>
      <c r="O103" s="217"/>
      <c r="P103" s="211"/>
      <c r="Q103" s="211"/>
      <c r="R103" s="217"/>
      <c r="S103" s="217"/>
      <c r="T103" s="211"/>
      <c r="U103" s="211"/>
      <c r="V103" s="217"/>
      <c r="W103" s="217"/>
      <c r="X103" s="211"/>
      <c r="Y103" s="211"/>
      <c r="Z103" s="217"/>
      <c r="AA103" s="217"/>
      <c r="AB103" s="211"/>
      <c r="AC103" s="211"/>
      <c r="AD103" s="217"/>
      <c r="AE103" s="217"/>
      <c r="AF103" s="211"/>
      <c r="AG103" s="211"/>
      <c r="AH103" s="217"/>
      <c r="AI103" s="217"/>
      <c r="AJ103" s="211"/>
      <c r="AK103" s="211"/>
      <c r="AL103" s="211"/>
      <c r="AM103" s="211"/>
      <c r="AN103" s="214"/>
      <c r="AO103" s="214"/>
      <c r="AP103" s="214"/>
      <c r="AQ103" s="209"/>
      <c r="AR103" s="118" t="s">
        <v>123</v>
      </c>
      <c r="AS103" s="119"/>
      <c r="AT103" s="119">
        <f>2.61-1.02</f>
        <v>1.5899999999999999</v>
      </c>
      <c r="AU103" s="119"/>
      <c r="AV103" s="119"/>
      <c r="AW103" s="119"/>
      <c r="AX103" s="120"/>
      <c r="AY103" s="98">
        <f>SUM(AS103:AX103)</f>
        <v>1.5899999999999999</v>
      </c>
      <c r="AZ103" s="74"/>
    </row>
    <row r="104" spans="2:52" ht="12.75">
      <c r="B104" s="73"/>
      <c r="C104" s="224"/>
      <c r="D104" s="236"/>
      <c r="E104" s="230"/>
      <c r="F104" s="221"/>
      <c r="G104" s="212"/>
      <c r="H104" s="212"/>
      <c r="I104" s="218"/>
      <c r="J104" s="218"/>
      <c r="K104" s="221"/>
      <c r="L104" s="221"/>
      <c r="M104" s="218"/>
      <c r="N104" s="218"/>
      <c r="O104" s="218"/>
      <c r="P104" s="212"/>
      <c r="Q104" s="212"/>
      <c r="R104" s="218"/>
      <c r="S104" s="218"/>
      <c r="T104" s="212"/>
      <c r="U104" s="212"/>
      <c r="V104" s="218"/>
      <c r="W104" s="218"/>
      <c r="X104" s="212"/>
      <c r="Y104" s="212"/>
      <c r="Z104" s="218"/>
      <c r="AA104" s="218"/>
      <c r="AB104" s="212"/>
      <c r="AC104" s="212"/>
      <c r="AD104" s="218"/>
      <c r="AE104" s="218"/>
      <c r="AF104" s="212"/>
      <c r="AG104" s="212"/>
      <c r="AH104" s="218"/>
      <c r="AI104" s="218"/>
      <c r="AJ104" s="212"/>
      <c r="AK104" s="212"/>
      <c r="AL104" s="212"/>
      <c r="AM104" s="212"/>
      <c r="AN104" s="215"/>
      <c r="AO104" s="215"/>
      <c r="AP104" s="215"/>
      <c r="AQ104" s="209"/>
      <c r="AR104" s="121" t="s">
        <v>124</v>
      </c>
      <c r="AS104" s="121"/>
      <c r="AT104" s="121"/>
      <c r="AU104" s="121"/>
      <c r="AV104" s="121"/>
      <c r="AW104" s="121"/>
      <c r="AX104" s="121"/>
      <c r="AY104" s="122"/>
      <c r="AZ104" s="74"/>
    </row>
    <row r="105" spans="2:52" ht="22.5">
      <c r="B105" s="73"/>
      <c r="C105" s="222" t="s">
        <v>181</v>
      </c>
      <c r="D105" s="234" t="s">
        <v>182</v>
      </c>
      <c r="E105" s="228"/>
      <c r="F105" s="219" t="s">
        <v>121</v>
      </c>
      <c r="G105" s="210"/>
      <c r="H105" s="210"/>
      <c r="I105" s="216">
        <v>0</v>
      </c>
      <c r="J105" s="216">
        <v>0</v>
      </c>
      <c r="K105" s="219">
        <v>2012</v>
      </c>
      <c r="L105" s="219">
        <v>2012</v>
      </c>
      <c r="M105" s="216">
        <f>AS106+AT106+AU106+AV106+AW106</f>
        <v>2.62</v>
      </c>
      <c r="N105" s="216"/>
      <c r="O105" s="216">
        <f>AU106</f>
        <v>0</v>
      </c>
      <c r="P105" s="210"/>
      <c r="Q105" s="210"/>
      <c r="R105" s="216"/>
      <c r="S105" s="216"/>
      <c r="T105" s="210"/>
      <c r="U105" s="210"/>
      <c r="V105" s="216"/>
      <c r="W105" s="216"/>
      <c r="X105" s="210"/>
      <c r="Y105" s="210"/>
      <c r="Z105" s="216"/>
      <c r="AA105" s="216"/>
      <c r="AB105" s="210"/>
      <c r="AC105" s="210"/>
      <c r="AD105" s="216"/>
      <c r="AE105" s="216"/>
      <c r="AF105" s="210"/>
      <c r="AG105" s="210"/>
      <c r="AH105" s="216"/>
      <c r="AI105" s="216"/>
      <c r="AJ105" s="210"/>
      <c r="AK105" s="210"/>
      <c r="AL105" s="210"/>
      <c r="AM105" s="210"/>
      <c r="AN105" s="213">
        <f>P105+T105+X105+AB105+AF105+AJ105</f>
        <v>0</v>
      </c>
      <c r="AO105" s="213">
        <f>Q105+U105+Y105+AC105+AG105+AK105</f>
        <v>0</v>
      </c>
      <c r="AP105" s="213">
        <f>R105+V105+Z105+AD105+AH105+AL105</f>
        <v>0</v>
      </c>
      <c r="AQ105" s="209">
        <f>S105+W105+AA105+AE105+AI105+AM105</f>
        <v>0</v>
      </c>
      <c r="AR105" s="116" t="s">
        <v>122</v>
      </c>
      <c r="AS105" s="117">
        <f aca="true" t="shared" si="51" ref="AS105:AX105">SUM(AS106:AS107)</f>
        <v>0</v>
      </c>
      <c r="AT105" s="117">
        <f t="shared" si="51"/>
        <v>2.62</v>
      </c>
      <c r="AU105" s="117">
        <f t="shared" si="51"/>
        <v>0</v>
      </c>
      <c r="AV105" s="117">
        <f t="shared" si="51"/>
        <v>0</v>
      </c>
      <c r="AW105" s="117">
        <f t="shared" si="51"/>
        <v>0</v>
      </c>
      <c r="AX105" s="117">
        <f t="shared" si="51"/>
        <v>0</v>
      </c>
      <c r="AY105" s="98">
        <f>SUM(AS105:AX105)</f>
        <v>2.62</v>
      </c>
      <c r="AZ105" s="74"/>
    </row>
    <row r="106" spans="2:52" ht="45">
      <c r="B106" s="73"/>
      <c r="C106" s="223"/>
      <c r="D106" s="235"/>
      <c r="E106" s="229"/>
      <c r="F106" s="220"/>
      <c r="G106" s="211"/>
      <c r="H106" s="211"/>
      <c r="I106" s="217"/>
      <c r="J106" s="217"/>
      <c r="K106" s="220"/>
      <c r="L106" s="220"/>
      <c r="M106" s="217"/>
      <c r="N106" s="217"/>
      <c r="O106" s="217"/>
      <c r="P106" s="211"/>
      <c r="Q106" s="211"/>
      <c r="R106" s="217"/>
      <c r="S106" s="217"/>
      <c r="T106" s="211"/>
      <c r="U106" s="211"/>
      <c r="V106" s="217"/>
      <c r="W106" s="217"/>
      <c r="X106" s="211"/>
      <c r="Y106" s="211"/>
      <c r="Z106" s="217"/>
      <c r="AA106" s="217"/>
      <c r="AB106" s="211"/>
      <c r="AC106" s="211"/>
      <c r="AD106" s="217"/>
      <c r="AE106" s="217"/>
      <c r="AF106" s="211"/>
      <c r="AG106" s="211"/>
      <c r="AH106" s="217"/>
      <c r="AI106" s="217"/>
      <c r="AJ106" s="211"/>
      <c r="AK106" s="211"/>
      <c r="AL106" s="211"/>
      <c r="AM106" s="211"/>
      <c r="AN106" s="214"/>
      <c r="AO106" s="214"/>
      <c r="AP106" s="214"/>
      <c r="AQ106" s="209"/>
      <c r="AR106" s="118" t="s">
        <v>123</v>
      </c>
      <c r="AS106" s="119"/>
      <c r="AT106" s="119">
        <f>3.64-1.02</f>
        <v>2.62</v>
      </c>
      <c r="AU106" s="119"/>
      <c r="AV106" s="119"/>
      <c r="AW106" s="119"/>
      <c r="AX106" s="120"/>
      <c r="AY106" s="98">
        <f>SUM(AS106:AX106)</f>
        <v>2.62</v>
      </c>
      <c r="AZ106" s="74"/>
    </row>
    <row r="107" spans="2:52" ht="12.75">
      <c r="B107" s="73"/>
      <c r="C107" s="224"/>
      <c r="D107" s="236"/>
      <c r="E107" s="230"/>
      <c r="F107" s="221"/>
      <c r="G107" s="212"/>
      <c r="H107" s="212"/>
      <c r="I107" s="218"/>
      <c r="J107" s="218"/>
      <c r="K107" s="221"/>
      <c r="L107" s="221"/>
      <c r="M107" s="218"/>
      <c r="N107" s="218"/>
      <c r="O107" s="218"/>
      <c r="P107" s="212"/>
      <c r="Q107" s="212"/>
      <c r="R107" s="218"/>
      <c r="S107" s="218"/>
      <c r="T107" s="212"/>
      <c r="U107" s="212"/>
      <c r="V107" s="218"/>
      <c r="W107" s="218"/>
      <c r="X107" s="212"/>
      <c r="Y107" s="212"/>
      <c r="Z107" s="218"/>
      <c r="AA107" s="218"/>
      <c r="AB107" s="212"/>
      <c r="AC107" s="212"/>
      <c r="AD107" s="218"/>
      <c r="AE107" s="218"/>
      <c r="AF107" s="212"/>
      <c r="AG107" s="212"/>
      <c r="AH107" s="218"/>
      <c r="AI107" s="218"/>
      <c r="AJ107" s="212"/>
      <c r="AK107" s="212"/>
      <c r="AL107" s="212"/>
      <c r="AM107" s="212"/>
      <c r="AN107" s="215"/>
      <c r="AO107" s="215"/>
      <c r="AP107" s="215"/>
      <c r="AQ107" s="209"/>
      <c r="AR107" s="121" t="s">
        <v>124</v>
      </c>
      <c r="AS107" s="121"/>
      <c r="AT107" s="121"/>
      <c r="AU107" s="121"/>
      <c r="AV107" s="121"/>
      <c r="AW107" s="121"/>
      <c r="AX107" s="121"/>
      <c r="AY107" s="122"/>
      <c r="AZ107" s="74"/>
    </row>
    <row r="108" spans="2:52" ht="22.5">
      <c r="B108" s="73"/>
      <c r="C108" s="222" t="s">
        <v>183</v>
      </c>
      <c r="D108" s="234" t="s">
        <v>184</v>
      </c>
      <c r="E108" s="228"/>
      <c r="F108" s="219" t="s">
        <v>121</v>
      </c>
      <c r="G108" s="210"/>
      <c r="H108" s="210"/>
      <c r="I108" s="216">
        <v>0</v>
      </c>
      <c r="J108" s="216">
        <v>0</v>
      </c>
      <c r="K108" s="219">
        <v>2012</v>
      </c>
      <c r="L108" s="219">
        <v>2012</v>
      </c>
      <c r="M108" s="216">
        <f>AS109+AT109+AU109+AV109+AW109</f>
        <v>1.9700000000000002</v>
      </c>
      <c r="N108" s="216"/>
      <c r="O108" s="216">
        <f>AU109</f>
        <v>0</v>
      </c>
      <c r="P108" s="210"/>
      <c r="Q108" s="210"/>
      <c r="R108" s="216"/>
      <c r="S108" s="216"/>
      <c r="T108" s="210"/>
      <c r="U108" s="210"/>
      <c r="V108" s="216"/>
      <c r="W108" s="216"/>
      <c r="X108" s="210"/>
      <c r="Y108" s="210"/>
      <c r="Z108" s="216"/>
      <c r="AA108" s="216"/>
      <c r="AB108" s="210"/>
      <c r="AC108" s="210"/>
      <c r="AD108" s="216"/>
      <c r="AE108" s="216"/>
      <c r="AF108" s="210"/>
      <c r="AG108" s="210"/>
      <c r="AH108" s="216"/>
      <c r="AI108" s="216"/>
      <c r="AJ108" s="210"/>
      <c r="AK108" s="210"/>
      <c r="AL108" s="210"/>
      <c r="AM108" s="210"/>
      <c r="AN108" s="213">
        <f>P108+T108+X108+AB108+AF108+AJ108</f>
        <v>0</v>
      </c>
      <c r="AO108" s="213">
        <f>Q108+U108+Y108+AC108+AG108+AK108</f>
        <v>0</v>
      </c>
      <c r="AP108" s="213">
        <f>R108+V108+Z108+AD108+AH108+AL108</f>
        <v>0</v>
      </c>
      <c r="AQ108" s="209">
        <f>S108+W108+AA108+AE108+AI108+AM108</f>
        <v>0</v>
      </c>
      <c r="AR108" s="116" t="s">
        <v>122</v>
      </c>
      <c r="AS108" s="117">
        <f aca="true" t="shared" si="52" ref="AS108:AX108">SUM(AS109:AS110)</f>
        <v>0</v>
      </c>
      <c r="AT108" s="117">
        <f t="shared" si="52"/>
        <v>1.9700000000000002</v>
      </c>
      <c r="AU108" s="117">
        <f t="shared" si="52"/>
        <v>0</v>
      </c>
      <c r="AV108" s="117">
        <f t="shared" si="52"/>
        <v>0</v>
      </c>
      <c r="AW108" s="117">
        <f t="shared" si="52"/>
        <v>0</v>
      </c>
      <c r="AX108" s="117">
        <f t="shared" si="52"/>
        <v>0</v>
      </c>
      <c r="AY108" s="98">
        <f>SUM(AS108:AX108)</f>
        <v>1.9700000000000002</v>
      </c>
      <c r="AZ108" s="74"/>
    </row>
    <row r="109" spans="2:52" ht="45">
      <c r="B109" s="73"/>
      <c r="C109" s="223"/>
      <c r="D109" s="235"/>
      <c r="E109" s="229"/>
      <c r="F109" s="220"/>
      <c r="G109" s="211"/>
      <c r="H109" s="211"/>
      <c r="I109" s="217"/>
      <c r="J109" s="217"/>
      <c r="K109" s="220"/>
      <c r="L109" s="220"/>
      <c r="M109" s="217"/>
      <c r="N109" s="217"/>
      <c r="O109" s="217"/>
      <c r="P109" s="211"/>
      <c r="Q109" s="211"/>
      <c r="R109" s="217"/>
      <c r="S109" s="217"/>
      <c r="T109" s="211"/>
      <c r="U109" s="211"/>
      <c r="V109" s="217"/>
      <c r="W109" s="217"/>
      <c r="X109" s="211"/>
      <c r="Y109" s="211"/>
      <c r="Z109" s="217"/>
      <c r="AA109" s="217"/>
      <c r="AB109" s="211"/>
      <c r="AC109" s="211"/>
      <c r="AD109" s="217"/>
      <c r="AE109" s="217"/>
      <c r="AF109" s="211"/>
      <c r="AG109" s="211"/>
      <c r="AH109" s="217"/>
      <c r="AI109" s="217"/>
      <c r="AJ109" s="211"/>
      <c r="AK109" s="211"/>
      <c r="AL109" s="211"/>
      <c r="AM109" s="211"/>
      <c r="AN109" s="214"/>
      <c r="AO109" s="214"/>
      <c r="AP109" s="214"/>
      <c r="AQ109" s="209"/>
      <c r="AR109" s="118" t="s">
        <v>123</v>
      </c>
      <c r="AS109" s="119"/>
      <c r="AT109" s="119">
        <f>2.99-1.02</f>
        <v>1.9700000000000002</v>
      </c>
      <c r="AU109" s="119"/>
      <c r="AV109" s="119"/>
      <c r="AW109" s="119"/>
      <c r="AX109" s="120"/>
      <c r="AY109" s="98">
        <f>SUM(AS109:AX109)</f>
        <v>1.9700000000000002</v>
      </c>
      <c r="AZ109" s="74"/>
    </row>
    <row r="110" spans="2:52" ht="12.75">
      <c r="B110" s="73"/>
      <c r="C110" s="224"/>
      <c r="D110" s="236"/>
      <c r="E110" s="230"/>
      <c r="F110" s="221"/>
      <c r="G110" s="212"/>
      <c r="H110" s="212"/>
      <c r="I110" s="218"/>
      <c r="J110" s="218"/>
      <c r="K110" s="221"/>
      <c r="L110" s="221"/>
      <c r="M110" s="218"/>
      <c r="N110" s="218"/>
      <c r="O110" s="218"/>
      <c r="P110" s="212"/>
      <c r="Q110" s="212"/>
      <c r="R110" s="218"/>
      <c r="S110" s="218"/>
      <c r="T110" s="212"/>
      <c r="U110" s="212"/>
      <c r="V110" s="218"/>
      <c r="W110" s="218"/>
      <c r="X110" s="212"/>
      <c r="Y110" s="212"/>
      <c r="Z110" s="218"/>
      <c r="AA110" s="218"/>
      <c r="AB110" s="212"/>
      <c r="AC110" s="212"/>
      <c r="AD110" s="218"/>
      <c r="AE110" s="218"/>
      <c r="AF110" s="212"/>
      <c r="AG110" s="212"/>
      <c r="AH110" s="218"/>
      <c r="AI110" s="218"/>
      <c r="AJ110" s="212"/>
      <c r="AK110" s="212"/>
      <c r="AL110" s="212"/>
      <c r="AM110" s="212"/>
      <c r="AN110" s="215"/>
      <c r="AO110" s="215"/>
      <c r="AP110" s="215"/>
      <c r="AQ110" s="209"/>
      <c r="AR110" s="121" t="s">
        <v>124</v>
      </c>
      <c r="AS110" s="121"/>
      <c r="AT110" s="121"/>
      <c r="AU110" s="121"/>
      <c r="AV110" s="121"/>
      <c r="AW110" s="121"/>
      <c r="AX110" s="121"/>
      <c r="AY110" s="122"/>
      <c r="AZ110" s="74"/>
    </row>
    <row r="111" spans="2:52" ht="22.5">
      <c r="B111" s="73"/>
      <c r="C111" s="222" t="s">
        <v>185</v>
      </c>
      <c r="D111" s="234" t="s">
        <v>186</v>
      </c>
      <c r="E111" s="228"/>
      <c r="F111" s="219" t="s">
        <v>121</v>
      </c>
      <c r="G111" s="210"/>
      <c r="H111" s="210"/>
      <c r="I111" s="216">
        <v>0</v>
      </c>
      <c r="J111" s="216">
        <v>0</v>
      </c>
      <c r="K111" s="219">
        <v>2012</v>
      </c>
      <c r="L111" s="219">
        <v>2012</v>
      </c>
      <c r="M111" s="216">
        <f>AS112+AT112+AU112+AV112+AW112</f>
        <v>2.7799999999999994</v>
      </c>
      <c r="N111" s="216"/>
      <c r="O111" s="216">
        <f>AU112</f>
        <v>0</v>
      </c>
      <c r="P111" s="210"/>
      <c r="Q111" s="210"/>
      <c r="R111" s="216"/>
      <c r="S111" s="216"/>
      <c r="T111" s="210"/>
      <c r="U111" s="210"/>
      <c r="V111" s="216"/>
      <c r="W111" s="216"/>
      <c r="X111" s="210"/>
      <c r="Y111" s="210"/>
      <c r="Z111" s="216"/>
      <c r="AA111" s="216"/>
      <c r="AB111" s="210"/>
      <c r="AC111" s="210"/>
      <c r="AD111" s="216"/>
      <c r="AE111" s="216"/>
      <c r="AF111" s="210"/>
      <c r="AG111" s="210"/>
      <c r="AH111" s="216"/>
      <c r="AI111" s="216"/>
      <c r="AJ111" s="210"/>
      <c r="AK111" s="210"/>
      <c r="AL111" s="210"/>
      <c r="AM111" s="210"/>
      <c r="AN111" s="213">
        <f>P111+T111+X111+AB111+AF111+AJ111</f>
        <v>0</v>
      </c>
      <c r="AO111" s="213">
        <f>Q111+U111+Y111+AC111+AG111+AK111</f>
        <v>0</v>
      </c>
      <c r="AP111" s="213">
        <f>R111+V111+Z111+AD111+AH111+AL111</f>
        <v>0</v>
      </c>
      <c r="AQ111" s="209">
        <f>S111+W111+AA111+AE111+AI111+AM111</f>
        <v>0</v>
      </c>
      <c r="AR111" s="116" t="s">
        <v>122</v>
      </c>
      <c r="AS111" s="117">
        <f aca="true" t="shared" si="53" ref="AS111:AX111">SUM(AS112:AS113)</f>
        <v>0</v>
      </c>
      <c r="AT111" s="117">
        <f t="shared" si="53"/>
        <v>2.7799999999999994</v>
      </c>
      <c r="AU111" s="117">
        <f t="shared" si="53"/>
        <v>0</v>
      </c>
      <c r="AV111" s="117">
        <f t="shared" si="53"/>
        <v>0</v>
      </c>
      <c r="AW111" s="117">
        <f t="shared" si="53"/>
        <v>0</v>
      </c>
      <c r="AX111" s="117">
        <f t="shared" si="53"/>
        <v>0</v>
      </c>
      <c r="AY111" s="98">
        <f>SUM(AS111:AX111)</f>
        <v>2.7799999999999994</v>
      </c>
      <c r="AZ111" s="74"/>
    </row>
    <row r="112" spans="2:52" ht="45">
      <c r="B112" s="73"/>
      <c r="C112" s="223"/>
      <c r="D112" s="235"/>
      <c r="E112" s="229"/>
      <c r="F112" s="220"/>
      <c r="G112" s="211"/>
      <c r="H112" s="211"/>
      <c r="I112" s="217"/>
      <c r="J112" s="217"/>
      <c r="K112" s="220"/>
      <c r="L112" s="220"/>
      <c r="M112" s="217"/>
      <c r="N112" s="217"/>
      <c r="O112" s="217"/>
      <c r="P112" s="211"/>
      <c r="Q112" s="211"/>
      <c r="R112" s="217"/>
      <c r="S112" s="217"/>
      <c r="T112" s="211"/>
      <c r="U112" s="211"/>
      <c r="V112" s="217"/>
      <c r="W112" s="217"/>
      <c r="X112" s="211"/>
      <c r="Y112" s="211"/>
      <c r="Z112" s="217"/>
      <c r="AA112" s="217"/>
      <c r="AB112" s="211"/>
      <c r="AC112" s="211"/>
      <c r="AD112" s="217"/>
      <c r="AE112" s="217"/>
      <c r="AF112" s="211"/>
      <c r="AG112" s="211"/>
      <c r="AH112" s="217"/>
      <c r="AI112" s="217"/>
      <c r="AJ112" s="211"/>
      <c r="AK112" s="211"/>
      <c r="AL112" s="211"/>
      <c r="AM112" s="211"/>
      <c r="AN112" s="214"/>
      <c r="AO112" s="214"/>
      <c r="AP112" s="214"/>
      <c r="AQ112" s="209"/>
      <c r="AR112" s="118" t="s">
        <v>123</v>
      </c>
      <c r="AS112" s="119"/>
      <c r="AT112" s="119">
        <f>4.1-1.32</f>
        <v>2.7799999999999994</v>
      </c>
      <c r="AU112" s="119"/>
      <c r="AV112" s="119"/>
      <c r="AW112" s="119"/>
      <c r="AX112" s="120"/>
      <c r="AY112" s="98">
        <f>SUM(AS112:AX112)</f>
        <v>2.7799999999999994</v>
      </c>
      <c r="AZ112" s="74"/>
    </row>
    <row r="113" spans="2:52" ht="12.75">
      <c r="B113" s="73"/>
      <c r="C113" s="224"/>
      <c r="D113" s="236"/>
      <c r="E113" s="230"/>
      <c r="F113" s="221"/>
      <c r="G113" s="212"/>
      <c r="H113" s="212"/>
      <c r="I113" s="218"/>
      <c r="J113" s="218"/>
      <c r="K113" s="221"/>
      <c r="L113" s="221"/>
      <c r="M113" s="218"/>
      <c r="N113" s="218"/>
      <c r="O113" s="218"/>
      <c r="P113" s="212"/>
      <c r="Q113" s="212"/>
      <c r="R113" s="218"/>
      <c r="S113" s="218"/>
      <c r="T113" s="212"/>
      <c r="U113" s="212"/>
      <c r="V113" s="218"/>
      <c r="W113" s="218"/>
      <c r="X113" s="212"/>
      <c r="Y113" s="212"/>
      <c r="Z113" s="218"/>
      <c r="AA113" s="218"/>
      <c r="AB113" s="212"/>
      <c r="AC113" s="212"/>
      <c r="AD113" s="218"/>
      <c r="AE113" s="218"/>
      <c r="AF113" s="212"/>
      <c r="AG113" s="212"/>
      <c r="AH113" s="218"/>
      <c r="AI113" s="218"/>
      <c r="AJ113" s="212"/>
      <c r="AK113" s="212"/>
      <c r="AL113" s="212"/>
      <c r="AM113" s="212"/>
      <c r="AN113" s="215"/>
      <c r="AO113" s="215"/>
      <c r="AP113" s="215"/>
      <c r="AQ113" s="209"/>
      <c r="AR113" s="121" t="s">
        <v>124</v>
      </c>
      <c r="AS113" s="121"/>
      <c r="AT113" s="121"/>
      <c r="AU113" s="121"/>
      <c r="AV113" s="121"/>
      <c r="AW113" s="121"/>
      <c r="AX113" s="121"/>
      <c r="AY113" s="122"/>
      <c r="AZ113" s="74"/>
    </row>
    <row r="114" spans="2:52" ht="22.5">
      <c r="B114" s="73"/>
      <c r="C114" s="222" t="s">
        <v>187</v>
      </c>
      <c r="D114" s="234" t="s">
        <v>188</v>
      </c>
      <c r="E114" s="228"/>
      <c r="F114" s="219" t="s">
        <v>121</v>
      </c>
      <c r="G114" s="210"/>
      <c r="H114" s="210"/>
      <c r="I114" s="216">
        <v>0</v>
      </c>
      <c r="J114" s="216">
        <v>0</v>
      </c>
      <c r="K114" s="219">
        <v>2012</v>
      </c>
      <c r="L114" s="219">
        <v>2012</v>
      </c>
      <c r="M114" s="216">
        <f>AS115+AT115+AU115+AV115+AW115</f>
        <v>3.1400000000000006</v>
      </c>
      <c r="N114" s="216"/>
      <c r="O114" s="216">
        <f>AU115</f>
        <v>0</v>
      </c>
      <c r="P114" s="210"/>
      <c r="Q114" s="210"/>
      <c r="R114" s="216"/>
      <c r="S114" s="216"/>
      <c r="T114" s="210"/>
      <c r="U114" s="210"/>
      <c r="V114" s="216"/>
      <c r="W114" s="216"/>
      <c r="X114" s="210"/>
      <c r="Y114" s="210"/>
      <c r="Z114" s="216"/>
      <c r="AA114" s="216"/>
      <c r="AB114" s="210"/>
      <c r="AC114" s="210"/>
      <c r="AD114" s="216"/>
      <c r="AE114" s="216"/>
      <c r="AF114" s="210"/>
      <c r="AG114" s="210"/>
      <c r="AH114" s="216"/>
      <c r="AI114" s="216"/>
      <c r="AJ114" s="210"/>
      <c r="AK114" s="210"/>
      <c r="AL114" s="210"/>
      <c r="AM114" s="210"/>
      <c r="AN114" s="213">
        <f>P114+T114+X114+AB114+AF114+AJ114</f>
        <v>0</v>
      </c>
      <c r="AO114" s="213">
        <f>Q114+U114+Y114+AC114+AG114+AK114</f>
        <v>0</v>
      </c>
      <c r="AP114" s="213">
        <f>R114+V114+Z114+AD114+AH114+AL114</f>
        <v>0</v>
      </c>
      <c r="AQ114" s="209">
        <f>S114+W114+AA114+AE114+AI114+AM114</f>
        <v>0</v>
      </c>
      <c r="AR114" s="116" t="s">
        <v>122</v>
      </c>
      <c r="AS114" s="117">
        <f aca="true" t="shared" si="54" ref="AS114:AX114">SUM(AS115:AS116)</f>
        <v>0</v>
      </c>
      <c r="AT114" s="117">
        <f t="shared" si="54"/>
        <v>3.1400000000000006</v>
      </c>
      <c r="AU114" s="117">
        <f t="shared" si="54"/>
        <v>0</v>
      </c>
      <c r="AV114" s="117">
        <f t="shared" si="54"/>
        <v>0</v>
      </c>
      <c r="AW114" s="117">
        <f t="shared" si="54"/>
        <v>0</v>
      </c>
      <c r="AX114" s="117">
        <f t="shared" si="54"/>
        <v>0</v>
      </c>
      <c r="AY114" s="98">
        <f>SUM(AS114:AX114)</f>
        <v>3.1400000000000006</v>
      </c>
      <c r="AZ114" s="74"/>
    </row>
    <row r="115" spans="2:52" ht="45">
      <c r="B115" s="73"/>
      <c r="C115" s="223"/>
      <c r="D115" s="235"/>
      <c r="E115" s="229"/>
      <c r="F115" s="220"/>
      <c r="G115" s="211"/>
      <c r="H115" s="211"/>
      <c r="I115" s="217"/>
      <c r="J115" s="217"/>
      <c r="K115" s="220"/>
      <c r="L115" s="220"/>
      <c r="M115" s="217"/>
      <c r="N115" s="217"/>
      <c r="O115" s="217"/>
      <c r="P115" s="211"/>
      <c r="Q115" s="211"/>
      <c r="R115" s="217"/>
      <c r="S115" s="217"/>
      <c r="T115" s="211"/>
      <c r="U115" s="211"/>
      <c r="V115" s="217"/>
      <c r="W115" s="217"/>
      <c r="X115" s="211"/>
      <c r="Y115" s="211"/>
      <c r="Z115" s="217"/>
      <c r="AA115" s="217"/>
      <c r="AB115" s="211"/>
      <c r="AC115" s="211"/>
      <c r="AD115" s="217"/>
      <c r="AE115" s="217"/>
      <c r="AF115" s="211"/>
      <c r="AG115" s="211"/>
      <c r="AH115" s="217"/>
      <c r="AI115" s="217"/>
      <c r="AJ115" s="211"/>
      <c r="AK115" s="211"/>
      <c r="AL115" s="211"/>
      <c r="AM115" s="211"/>
      <c r="AN115" s="214"/>
      <c r="AO115" s="214"/>
      <c r="AP115" s="214"/>
      <c r="AQ115" s="209"/>
      <c r="AR115" s="118" t="s">
        <v>123</v>
      </c>
      <c r="AS115" s="119"/>
      <c r="AT115" s="119">
        <f>4.44-1.3</f>
        <v>3.1400000000000006</v>
      </c>
      <c r="AU115" s="119"/>
      <c r="AV115" s="119"/>
      <c r="AW115" s="119"/>
      <c r="AX115" s="120"/>
      <c r="AY115" s="98">
        <f>SUM(AS115:AX115)</f>
        <v>3.1400000000000006</v>
      </c>
      <c r="AZ115" s="74"/>
    </row>
    <row r="116" spans="2:52" ht="12.75">
      <c r="B116" s="73"/>
      <c r="C116" s="224"/>
      <c r="D116" s="236"/>
      <c r="E116" s="230"/>
      <c r="F116" s="221"/>
      <c r="G116" s="212"/>
      <c r="H116" s="212"/>
      <c r="I116" s="218"/>
      <c r="J116" s="218"/>
      <c r="K116" s="221"/>
      <c r="L116" s="221"/>
      <c r="M116" s="218"/>
      <c r="N116" s="218"/>
      <c r="O116" s="218"/>
      <c r="P116" s="212"/>
      <c r="Q116" s="212"/>
      <c r="R116" s="218"/>
      <c r="S116" s="218"/>
      <c r="T116" s="212"/>
      <c r="U116" s="212"/>
      <c r="V116" s="218"/>
      <c r="W116" s="218"/>
      <c r="X116" s="212"/>
      <c r="Y116" s="212"/>
      <c r="Z116" s="218"/>
      <c r="AA116" s="218"/>
      <c r="AB116" s="212"/>
      <c r="AC116" s="212"/>
      <c r="AD116" s="218"/>
      <c r="AE116" s="218"/>
      <c r="AF116" s="212"/>
      <c r="AG116" s="212"/>
      <c r="AH116" s="218"/>
      <c r="AI116" s="218"/>
      <c r="AJ116" s="212"/>
      <c r="AK116" s="212"/>
      <c r="AL116" s="212"/>
      <c r="AM116" s="212"/>
      <c r="AN116" s="215"/>
      <c r="AO116" s="215"/>
      <c r="AP116" s="215"/>
      <c r="AQ116" s="209"/>
      <c r="AR116" s="121" t="s">
        <v>124</v>
      </c>
      <c r="AS116" s="121"/>
      <c r="AT116" s="121"/>
      <c r="AU116" s="121"/>
      <c r="AV116" s="121"/>
      <c r="AW116" s="121"/>
      <c r="AX116" s="121"/>
      <c r="AY116" s="122"/>
      <c r="AZ116" s="74"/>
    </row>
    <row r="117" spans="2:52" ht="22.5">
      <c r="B117" s="73"/>
      <c r="C117" s="222" t="s">
        <v>189</v>
      </c>
      <c r="D117" s="234" t="s">
        <v>190</v>
      </c>
      <c r="E117" s="228"/>
      <c r="F117" s="219" t="s">
        <v>121</v>
      </c>
      <c r="G117" s="210"/>
      <c r="H117" s="210"/>
      <c r="I117" s="216">
        <v>0</v>
      </c>
      <c r="J117" s="216">
        <v>0</v>
      </c>
      <c r="K117" s="219">
        <v>2012</v>
      </c>
      <c r="L117" s="219">
        <v>2012</v>
      </c>
      <c r="M117" s="216">
        <f>AS118+AT118+AU118+AV118+AW118</f>
        <v>2.51</v>
      </c>
      <c r="N117" s="216"/>
      <c r="O117" s="216">
        <f>AU118</f>
        <v>0</v>
      </c>
      <c r="P117" s="210"/>
      <c r="Q117" s="210"/>
      <c r="R117" s="216"/>
      <c r="S117" s="216"/>
      <c r="T117" s="210"/>
      <c r="U117" s="210"/>
      <c r="V117" s="216"/>
      <c r="W117" s="216"/>
      <c r="X117" s="210"/>
      <c r="Y117" s="210"/>
      <c r="Z117" s="216"/>
      <c r="AA117" s="216"/>
      <c r="AB117" s="210"/>
      <c r="AC117" s="210"/>
      <c r="AD117" s="216"/>
      <c r="AE117" s="216"/>
      <c r="AF117" s="210"/>
      <c r="AG117" s="210"/>
      <c r="AH117" s="216"/>
      <c r="AI117" s="216"/>
      <c r="AJ117" s="210"/>
      <c r="AK117" s="210"/>
      <c r="AL117" s="210"/>
      <c r="AM117" s="210"/>
      <c r="AN117" s="213">
        <f>P117+T117+X117+AB117+AF117+AJ117</f>
        <v>0</v>
      </c>
      <c r="AO117" s="213">
        <f>Q117+U117+Y117+AC117+AG117+AK117</f>
        <v>0</v>
      </c>
      <c r="AP117" s="213">
        <f>R117+V117+Z117+AD117+AH117+AL117</f>
        <v>0</v>
      </c>
      <c r="AQ117" s="209">
        <f>S117+W117+AA117+AE117+AI117+AM117</f>
        <v>0</v>
      </c>
      <c r="AR117" s="116" t="s">
        <v>122</v>
      </c>
      <c r="AS117" s="117">
        <f aca="true" t="shared" si="55" ref="AS117:AX117">SUM(AS118:AS119)</f>
        <v>0</v>
      </c>
      <c r="AT117" s="117">
        <f t="shared" si="55"/>
        <v>2.51</v>
      </c>
      <c r="AU117" s="117">
        <f t="shared" si="55"/>
        <v>0</v>
      </c>
      <c r="AV117" s="117">
        <f t="shared" si="55"/>
        <v>0</v>
      </c>
      <c r="AW117" s="117">
        <f t="shared" si="55"/>
        <v>0</v>
      </c>
      <c r="AX117" s="117">
        <f t="shared" si="55"/>
        <v>0</v>
      </c>
      <c r="AY117" s="98">
        <f>SUM(AS117:AX117)</f>
        <v>2.51</v>
      </c>
      <c r="AZ117" s="74"/>
    </row>
    <row r="118" spans="2:52" ht="45">
      <c r="B118" s="73"/>
      <c r="C118" s="223"/>
      <c r="D118" s="235"/>
      <c r="E118" s="229"/>
      <c r="F118" s="220"/>
      <c r="G118" s="211"/>
      <c r="H118" s="211"/>
      <c r="I118" s="217"/>
      <c r="J118" s="217"/>
      <c r="K118" s="220"/>
      <c r="L118" s="220"/>
      <c r="M118" s="217"/>
      <c r="N118" s="217"/>
      <c r="O118" s="217"/>
      <c r="P118" s="211"/>
      <c r="Q118" s="211"/>
      <c r="R118" s="217"/>
      <c r="S118" s="217"/>
      <c r="T118" s="211"/>
      <c r="U118" s="211"/>
      <c r="V118" s="217"/>
      <c r="W118" s="217"/>
      <c r="X118" s="211"/>
      <c r="Y118" s="211"/>
      <c r="Z118" s="217"/>
      <c r="AA118" s="217"/>
      <c r="AB118" s="211"/>
      <c r="AC118" s="211"/>
      <c r="AD118" s="217"/>
      <c r="AE118" s="217"/>
      <c r="AF118" s="211"/>
      <c r="AG118" s="211"/>
      <c r="AH118" s="217"/>
      <c r="AI118" s="217"/>
      <c r="AJ118" s="211"/>
      <c r="AK118" s="211"/>
      <c r="AL118" s="211"/>
      <c r="AM118" s="211"/>
      <c r="AN118" s="214"/>
      <c r="AO118" s="214"/>
      <c r="AP118" s="214"/>
      <c r="AQ118" s="209"/>
      <c r="AR118" s="118" t="s">
        <v>123</v>
      </c>
      <c r="AS118" s="119"/>
      <c r="AT118" s="119">
        <f>3.53-1.02</f>
        <v>2.51</v>
      </c>
      <c r="AU118" s="119"/>
      <c r="AV118" s="119"/>
      <c r="AW118" s="119"/>
      <c r="AX118" s="120"/>
      <c r="AY118" s="98">
        <f>SUM(AS118:AX118)</f>
        <v>2.51</v>
      </c>
      <c r="AZ118" s="74"/>
    </row>
    <row r="119" spans="2:52" ht="12.75">
      <c r="B119" s="73"/>
      <c r="C119" s="224"/>
      <c r="D119" s="236"/>
      <c r="E119" s="230"/>
      <c r="F119" s="221"/>
      <c r="G119" s="212"/>
      <c r="H119" s="212"/>
      <c r="I119" s="218"/>
      <c r="J119" s="218"/>
      <c r="K119" s="221"/>
      <c r="L119" s="221"/>
      <c r="M119" s="218"/>
      <c r="N119" s="218"/>
      <c r="O119" s="218"/>
      <c r="P119" s="212"/>
      <c r="Q119" s="212"/>
      <c r="R119" s="218"/>
      <c r="S119" s="218"/>
      <c r="T119" s="212"/>
      <c r="U119" s="212"/>
      <c r="V119" s="218"/>
      <c r="W119" s="218"/>
      <c r="X119" s="212"/>
      <c r="Y119" s="212"/>
      <c r="Z119" s="218"/>
      <c r="AA119" s="218"/>
      <c r="AB119" s="212"/>
      <c r="AC119" s="212"/>
      <c r="AD119" s="218"/>
      <c r="AE119" s="218"/>
      <c r="AF119" s="212"/>
      <c r="AG119" s="212"/>
      <c r="AH119" s="218"/>
      <c r="AI119" s="218"/>
      <c r="AJ119" s="212"/>
      <c r="AK119" s="212"/>
      <c r="AL119" s="212"/>
      <c r="AM119" s="212"/>
      <c r="AN119" s="215"/>
      <c r="AO119" s="215"/>
      <c r="AP119" s="215"/>
      <c r="AQ119" s="209"/>
      <c r="AR119" s="121" t="s">
        <v>124</v>
      </c>
      <c r="AS119" s="121"/>
      <c r="AT119" s="121"/>
      <c r="AU119" s="121"/>
      <c r="AV119" s="121"/>
      <c r="AW119" s="121"/>
      <c r="AX119" s="121"/>
      <c r="AY119" s="122"/>
      <c r="AZ119" s="74"/>
    </row>
    <row r="120" spans="2:52" ht="22.5">
      <c r="B120" s="73"/>
      <c r="C120" s="222" t="s">
        <v>191</v>
      </c>
      <c r="D120" s="234" t="s">
        <v>192</v>
      </c>
      <c r="E120" s="228"/>
      <c r="F120" s="219" t="s">
        <v>121</v>
      </c>
      <c r="G120" s="210"/>
      <c r="H120" s="210"/>
      <c r="I120" s="216">
        <v>0</v>
      </c>
      <c r="J120" s="216">
        <v>0</v>
      </c>
      <c r="K120" s="219">
        <v>2012</v>
      </c>
      <c r="L120" s="219">
        <v>2012</v>
      </c>
      <c r="M120" s="216">
        <f>AS121+AT121+AU121+AV121+AW121</f>
        <v>1.85</v>
      </c>
      <c r="N120" s="216"/>
      <c r="O120" s="216">
        <f>AU121</f>
        <v>0</v>
      </c>
      <c r="P120" s="210"/>
      <c r="Q120" s="210"/>
      <c r="R120" s="216"/>
      <c r="S120" s="216"/>
      <c r="T120" s="210"/>
      <c r="U120" s="210"/>
      <c r="V120" s="216"/>
      <c r="W120" s="216"/>
      <c r="X120" s="210"/>
      <c r="Y120" s="210"/>
      <c r="Z120" s="216"/>
      <c r="AA120" s="216"/>
      <c r="AB120" s="210"/>
      <c r="AC120" s="210"/>
      <c r="AD120" s="216"/>
      <c r="AE120" s="216"/>
      <c r="AF120" s="210"/>
      <c r="AG120" s="210"/>
      <c r="AH120" s="216"/>
      <c r="AI120" s="216"/>
      <c r="AJ120" s="210"/>
      <c r="AK120" s="210"/>
      <c r="AL120" s="210"/>
      <c r="AM120" s="210"/>
      <c r="AN120" s="213">
        <f>P120+T120+X120+AB120+AF120+AJ120</f>
        <v>0</v>
      </c>
      <c r="AO120" s="213">
        <f>Q120+U120+Y120+AC120+AG120+AK120</f>
        <v>0</v>
      </c>
      <c r="AP120" s="213">
        <f>R120+V120+Z120+AD120+AH120+AL120</f>
        <v>0</v>
      </c>
      <c r="AQ120" s="209">
        <f>S120+W120+AA120+AE120+AI120+AM120</f>
        <v>0</v>
      </c>
      <c r="AR120" s="116" t="s">
        <v>122</v>
      </c>
      <c r="AS120" s="117">
        <f aca="true" t="shared" si="56" ref="AS120:AX120">SUM(AS121:AS122)</f>
        <v>0</v>
      </c>
      <c r="AT120" s="117">
        <f t="shared" si="56"/>
        <v>1.85</v>
      </c>
      <c r="AU120" s="117">
        <f t="shared" si="56"/>
        <v>0</v>
      </c>
      <c r="AV120" s="117">
        <f t="shared" si="56"/>
        <v>0</v>
      </c>
      <c r="AW120" s="117">
        <f t="shared" si="56"/>
        <v>0</v>
      </c>
      <c r="AX120" s="117">
        <f t="shared" si="56"/>
        <v>0</v>
      </c>
      <c r="AY120" s="98">
        <f>SUM(AS120:AX120)</f>
        <v>1.85</v>
      </c>
      <c r="AZ120" s="74"/>
    </row>
    <row r="121" spans="2:52" ht="45">
      <c r="B121" s="73"/>
      <c r="C121" s="223"/>
      <c r="D121" s="235"/>
      <c r="E121" s="229"/>
      <c r="F121" s="220"/>
      <c r="G121" s="211"/>
      <c r="H121" s="211"/>
      <c r="I121" s="217"/>
      <c r="J121" s="217"/>
      <c r="K121" s="220"/>
      <c r="L121" s="220"/>
      <c r="M121" s="217"/>
      <c r="N121" s="217"/>
      <c r="O121" s="217"/>
      <c r="P121" s="211"/>
      <c r="Q121" s="211"/>
      <c r="R121" s="217"/>
      <c r="S121" s="217"/>
      <c r="T121" s="211"/>
      <c r="U121" s="211"/>
      <c r="V121" s="217"/>
      <c r="W121" s="217"/>
      <c r="X121" s="211"/>
      <c r="Y121" s="211"/>
      <c r="Z121" s="217"/>
      <c r="AA121" s="217"/>
      <c r="AB121" s="211"/>
      <c r="AC121" s="211"/>
      <c r="AD121" s="217"/>
      <c r="AE121" s="217"/>
      <c r="AF121" s="211"/>
      <c r="AG121" s="211"/>
      <c r="AH121" s="217"/>
      <c r="AI121" s="217"/>
      <c r="AJ121" s="211"/>
      <c r="AK121" s="211"/>
      <c r="AL121" s="211"/>
      <c r="AM121" s="211"/>
      <c r="AN121" s="214"/>
      <c r="AO121" s="214"/>
      <c r="AP121" s="214"/>
      <c r="AQ121" s="209"/>
      <c r="AR121" s="118" t="s">
        <v>123</v>
      </c>
      <c r="AS121" s="119"/>
      <c r="AT121" s="119">
        <f>2.87-1.02</f>
        <v>1.85</v>
      </c>
      <c r="AU121" s="119"/>
      <c r="AV121" s="119"/>
      <c r="AW121" s="119"/>
      <c r="AX121" s="120"/>
      <c r="AY121" s="98">
        <f>SUM(AS121:AX121)</f>
        <v>1.85</v>
      </c>
      <c r="AZ121" s="74"/>
    </row>
    <row r="122" spans="2:52" ht="12.75">
      <c r="B122" s="73"/>
      <c r="C122" s="224"/>
      <c r="D122" s="236"/>
      <c r="E122" s="230"/>
      <c r="F122" s="221"/>
      <c r="G122" s="212"/>
      <c r="H122" s="212"/>
      <c r="I122" s="218"/>
      <c r="J122" s="218"/>
      <c r="K122" s="221"/>
      <c r="L122" s="221"/>
      <c r="M122" s="218"/>
      <c r="N122" s="218"/>
      <c r="O122" s="218"/>
      <c r="P122" s="212"/>
      <c r="Q122" s="212"/>
      <c r="R122" s="218"/>
      <c r="S122" s="218"/>
      <c r="T122" s="212"/>
      <c r="U122" s="212"/>
      <c r="V122" s="218"/>
      <c r="W122" s="218"/>
      <c r="X122" s="212"/>
      <c r="Y122" s="212"/>
      <c r="Z122" s="218"/>
      <c r="AA122" s="218"/>
      <c r="AB122" s="212"/>
      <c r="AC122" s="212"/>
      <c r="AD122" s="218"/>
      <c r="AE122" s="218"/>
      <c r="AF122" s="212"/>
      <c r="AG122" s="212"/>
      <c r="AH122" s="218"/>
      <c r="AI122" s="218"/>
      <c r="AJ122" s="212"/>
      <c r="AK122" s="212"/>
      <c r="AL122" s="212"/>
      <c r="AM122" s="212"/>
      <c r="AN122" s="215"/>
      <c r="AO122" s="215"/>
      <c r="AP122" s="215"/>
      <c r="AQ122" s="209"/>
      <c r="AR122" s="121" t="s">
        <v>124</v>
      </c>
      <c r="AS122" s="121"/>
      <c r="AT122" s="121"/>
      <c r="AU122" s="121"/>
      <c r="AV122" s="121"/>
      <c r="AW122" s="121"/>
      <c r="AX122" s="121"/>
      <c r="AY122" s="122"/>
      <c r="AZ122" s="74"/>
    </row>
    <row r="123" spans="2:52" ht="22.5">
      <c r="B123" s="73"/>
      <c r="C123" s="222" t="s">
        <v>193</v>
      </c>
      <c r="D123" s="234" t="s">
        <v>194</v>
      </c>
      <c r="E123" s="228"/>
      <c r="F123" s="219" t="s">
        <v>121</v>
      </c>
      <c r="G123" s="210"/>
      <c r="H123" s="210"/>
      <c r="I123" s="216">
        <v>0</v>
      </c>
      <c r="J123" s="216">
        <v>0</v>
      </c>
      <c r="K123" s="219">
        <v>2012</v>
      </c>
      <c r="L123" s="219">
        <v>2012</v>
      </c>
      <c r="M123" s="216">
        <f>AS124+AT124+AU124+AV124+AW124</f>
        <v>2.63</v>
      </c>
      <c r="N123" s="216"/>
      <c r="O123" s="216">
        <f>AU124</f>
        <v>0</v>
      </c>
      <c r="P123" s="210"/>
      <c r="Q123" s="210"/>
      <c r="R123" s="216"/>
      <c r="S123" s="216"/>
      <c r="T123" s="210"/>
      <c r="U123" s="210"/>
      <c r="V123" s="216"/>
      <c r="W123" s="216"/>
      <c r="X123" s="210"/>
      <c r="Y123" s="210"/>
      <c r="Z123" s="216"/>
      <c r="AA123" s="216"/>
      <c r="AB123" s="210"/>
      <c r="AC123" s="210"/>
      <c r="AD123" s="216"/>
      <c r="AE123" s="216"/>
      <c r="AF123" s="210"/>
      <c r="AG123" s="210"/>
      <c r="AH123" s="216"/>
      <c r="AI123" s="216"/>
      <c r="AJ123" s="210"/>
      <c r="AK123" s="210"/>
      <c r="AL123" s="210"/>
      <c r="AM123" s="210"/>
      <c r="AN123" s="213">
        <f>P123+T123+X123+AB123+AF123+AJ123</f>
        <v>0</v>
      </c>
      <c r="AO123" s="213">
        <f>Q123+U123+Y123+AC123+AG123+AK123</f>
        <v>0</v>
      </c>
      <c r="AP123" s="213">
        <f>R123+V123+Z123+AD123+AH123+AL123</f>
        <v>0</v>
      </c>
      <c r="AQ123" s="209">
        <f>S123+W123+AA123+AE123+AI123+AM123</f>
        <v>0</v>
      </c>
      <c r="AR123" s="116" t="s">
        <v>122</v>
      </c>
      <c r="AS123" s="117">
        <f aca="true" t="shared" si="57" ref="AS123:AX123">SUM(AS124:AS125)</f>
        <v>0</v>
      </c>
      <c r="AT123" s="117">
        <f t="shared" si="57"/>
        <v>2.63</v>
      </c>
      <c r="AU123" s="117">
        <f t="shared" si="57"/>
        <v>0</v>
      </c>
      <c r="AV123" s="117">
        <f t="shared" si="57"/>
        <v>0</v>
      </c>
      <c r="AW123" s="117">
        <f t="shared" si="57"/>
        <v>0</v>
      </c>
      <c r="AX123" s="117">
        <f t="shared" si="57"/>
        <v>0</v>
      </c>
      <c r="AY123" s="98">
        <f>SUM(AS123:AX123)</f>
        <v>2.63</v>
      </c>
      <c r="AZ123" s="74"/>
    </row>
    <row r="124" spans="2:52" ht="45">
      <c r="B124" s="73"/>
      <c r="C124" s="223"/>
      <c r="D124" s="235"/>
      <c r="E124" s="229"/>
      <c r="F124" s="220"/>
      <c r="G124" s="211"/>
      <c r="H124" s="211"/>
      <c r="I124" s="217"/>
      <c r="J124" s="217"/>
      <c r="K124" s="220"/>
      <c r="L124" s="220"/>
      <c r="M124" s="217"/>
      <c r="N124" s="217"/>
      <c r="O124" s="217"/>
      <c r="P124" s="211"/>
      <c r="Q124" s="211"/>
      <c r="R124" s="217"/>
      <c r="S124" s="217"/>
      <c r="T124" s="211"/>
      <c r="U124" s="211"/>
      <c r="V124" s="217"/>
      <c r="W124" s="217"/>
      <c r="X124" s="211"/>
      <c r="Y124" s="211"/>
      <c r="Z124" s="217"/>
      <c r="AA124" s="217"/>
      <c r="AB124" s="211"/>
      <c r="AC124" s="211"/>
      <c r="AD124" s="217"/>
      <c r="AE124" s="217"/>
      <c r="AF124" s="211"/>
      <c r="AG124" s="211"/>
      <c r="AH124" s="217"/>
      <c r="AI124" s="217"/>
      <c r="AJ124" s="211"/>
      <c r="AK124" s="211"/>
      <c r="AL124" s="211"/>
      <c r="AM124" s="211"/>
      <c r="AN124" s="214"/>
      <c r="AO124" s="214"/>
      <c r="AP124" s="214"/>
      <c r="AQ124" s="209"/>
      <c r="AR124" s="118" t="s">
        <v>123</v>
      </c>
      <c r="AS124" s="119"/>
      <c r="AT124" s="119">
        <f>3.65-1.02</f>
        <v>2.63</v>
      </c>
      <c r="AU124" s="119"/>
      <c r="AV124" s="119"/>
      <c r="AW124" s="119"/>
      <c r="AX124" s="120"/>
      <c r="AY124" s="98">
        <f>SUM(AS124:AX124)</f>
        <v>2.63</v>
      </c>
      <c r="AZ124" s="74"/>
    </row>
    <row r="125" spans="2:52" ht="12.75">
      <c r="B125" s="73"/>
      <c r="C125" s="224"/>
      <c r="D125" s="236"/>
      <c r="E125" s="230"/>
      <c r="F125" s="221"/>
      <c r="G125" s="212"/>
      <c r="H125" s="212"/>
      <c r="I125" s="218"/>
      <c r="J125" s="218"/>
      <c r="K125" s="221"/>
      <c r="L125" s="221"/>
      <c r="M125" s="218"/>
      <c r="N125" s="218"/>
      <c r="O125" s="218"/>
      <c r="P125" s="212"/>
      <c r="Q125" s="212"/>
      <c r="R125" s="218"/>
      <c r="S125" s="218"/>
      <c r="T125" s="212"/>
      <c r="U125" s="212"/>
      <c r="V125" s="218"/>
      <c r="W125" s="218"/>
      <c r="X125" s="212"/>
      <c r="Y125" s="212"/>
      <c r="Z125" s="218"/>
      <c r="AA125" s="218"/>
      <c r="AB125" s="212"/>
      <c r="AC125" s="212"/>
      <c r="AD125" s="218"/>
      <c r="AE125" s="218"/>
      <c r="AF125" s="212"/>
      <c r="AG125" s="212"/>
      <c r="AH125" s="218"/>
      <c r="AI125" s="218"/>
      <c r="AJ125" s="212"/>
      <c r="AK125" s="212"/>
      <c r="AL125" s="212"/>
      <c r="AM125" s="212"/>
      <c r="AN125" s="215"/>
      <c r="AO125" s="215"/>
      <c r="AP125" s="215"/>
      <c r="AQ125" s="209"/>
      <c r="AR125" s="121" t="s">
        <v>124</v>
      </c>
      <c r="AS125" s="121"/>
      <c r="AT125" s="121"/>
      <c r="AU125" s="121"/>
      <c r="AV125" s="121"/>
      <c r="AW125" s="121"/>
      <c r="AX125" s="121"/>
      <c r="AY125" s="122"/>
      <c r="AZ125" s="74"/>
    </row>
    <row r="126" spans="2:52" ht="22.5">
      <c r="B126" s="73"/>
      <c r="C126" s="222" t="s">
        <v>195</v>
      </c>
      <c r="D126" s="234" t="s">
        <v>196</v>
      </c>
      <c r="E126" s="228"/>
      <c r="F126" s="219" t="s">
        <v>121</v>
      </c>
      <c r="G126" s="210"/>
      <c r="H126" s="210"/>
      <c r="I126" s="216">
        <v>0</v>
      </c>
      <c r="J126" s="216">
        <v>0</v>
      </c>
      <c r="K126" s="219">
        <v>2012</v>
      </c>
      <c r="L126" s="219">
        <v>2012</v>
      </c>
      <c r="M126" s="216">
        <f>AS127+AT127+AU127+AV127+AW127</f>
        <v>2.7</v>
      </c>
      <c r="N126" s="216"/>
      <c r="O126" s="216">
        <f>AU127</f>
        <v>0</v>
      </c>
      <c r="P126" s="210"/>
      <c r="Q126" s="210"/>
      <c r="R126" s="216"/>
      <c r="S126" s="216"/>
      <c r="T126" s="210"/>
      <c r="U126" s="210"/>
      <c r="V126" s="216"/>
      <c r="W126" s="216"/>
      <c r="X126" s="210"/>
      <c r="Y126" s="210"/>
      <c r="Z126" s="216"/>
      <c r="AA126" s="216"/>
      <c r="AB126" s="210"/>
      <c r="AC126" s="210"/>
      <c r="AD126" s="216"/>
      <c r="AE126" s="216"/>
      <c r="AF126" s="210"/>
      <c r="AG126" s="210"/>
      <c r="AH126" s="216"/>
      <c r="AI126" s="216"/>
      <c r="AJ126" s="210"/>
      <c r="AK126" s="210"/>
      <c r="AL126" s="210"/>
      <c r="AM126" s="210"/>
      <c r="AN126" s="213">
        <f>P126+T126+X126+AB126+AF126+AJ126</f>
        <v>0</v>
      </c>
      <c r="AO126" s="213">
        <f>Q126+U126+Y126+AC126+AG126+AK126</f>
        <v>0</v>
      </c>
      <c r="AP126" s="213">
        <f>R126+V126+Z126+AD126+AH126+AL126</f>
        <v>0</v>
      </c>
      <c r="AQ126" s="209">
        <f>S126+W126+AA126+AE126+AI126+AM126</f>
        <v>0</v>
      </c>
      <c r="AR126" s="116" t="s">
        <v>122</v>
      </c>
      <c r="AS126" s="117">
        <f aca="true" t="shared" si="58" ref="AS126:AX126">SUM(AS127:AS128)</f>
        <v>0</v>
      </c>
      <c r="AT126" s="117">
        <f t="shared" si="58"/>
        <v>2.7</v>
      </c>
      <c r="AU126" s="117">
        <f t="shared" si="58"/>
        <v>0</v>
      </c>
      <c r="AV126" s="117">
        <f t="shared" si="58"/>
        <v>0</v>
      </c>
      <c r="AW126" s="117">
        <f t="shared" si="58"/>
        <v>0</v>
      </c>
      <c r="AX126" s="117">
        <f t="shared" si="58"/>
        <v>0</v>
      </c>
      <c r="AY126" s="98">
        <f>SUM(AS126:AX126)</f>
        <v>2.7</v>
      </c>
      <c r="AZ126" s="74"/>
    </row>
    <row r="127" spans="2:52" ht="45">
      <c r="B127" s="73"/>
      <c r="C127" s="223"/>
      <c r="D127" s="235"/>
      <c r="E127" s="229"/>
      <c r="F127" s="220"/>
      <c r="G127" s="211"/>
      <c r="H127" s="211"/>
      <c r="I127" s="217"/>
      <c r="J127" s="217"/>
      <c r="K127" s="220"/>
      <c r="L127" s="220"/>
      <c r="M127" s="217"/>
      <c r="N127" s="217"/>
      <c r="O127" s="217"/>
      <c r="P127" s="211"/>
      <c r="Q127" s="211"/>
      <c r="R127" s="217"/>
      <c r="S127" s="217"/>
      <c r="T127" s="211"/>
      <c r="U127" s="211"/>
      <c r="V127" s="217"/>
      <c r="W127" s="217"/>
      <c r="X127" s="211"/>
      <c r="Y127" s="211"/>
      <c r="Z127" s="217"/>
      <c r="AA127" s="217"/>
      <c r="AB127" s="211"/>
      <c r="AC127" s="211"/>
      <c r="AD127" s="217"/>
      <c r="AE127" s="217"/>
      <c r="AF127" s="211"/>
      <c r="AG127" s="211"/>
      <c r="AH127" s="217"/>
      <c r="AI127" s="217"/>
      <c r="AJ127" s="211"/>
      <c r="AK127" s="211"/>
      <c r="AL127" s="211"/>
      <c r="AM127" s="211"/>
      <c r="AN127" s="214"/>
      <c r="AO127" s="214"/>
      <c r="AP127" s="214"/>
      <c r="AQ127" s="209"/>
      <c r="AR127" s="118" t="s">
        <v>123</v>
      </c>
      <c r="AS127" s="119"/>
      <c r="AT127" s="119">
        <f>4.13-1.3-0.13</f>
        <v>2.7</v>
      </c>
      <c r="AU127" s="119"/>
      <c r="AV127" s="119"/>
      <c r="AW127" s="119"/>
      <c r="AX127" s="120"/>
      <c r="AY127" s="98">
        <f>SUM(AS127:AX127)</f>
        <v>2.7</v>
      </c>
      <c r="AZ127" s="74"/>
    </row>
    <row r="128" spans="2:52" ht="12.75">
      <c r="B128" s="73"/>
      <c r="C128" s="224"/>
      <c r="D128" s="236"/>
      <c r="E128" s="230"/>
      <c r="F128" s="221"/>
      <c r="G128" s="212"/>
      <c r="H128" s="212"/>
      <c r="I128" s="218"/>
      <c r="J128" s="218"/>
      <c r="K128" s="221"/>
      <c r="L128" s="221"/>
      <c r="M128" s="218"/>
      <c r="N128" s="218"/>
      <c r="O128" s="218"/>
      <c r="P128" s="212"/>
      <c r="Q128" s="212"/>
      <c r="R128" s="218"/>
      <c r="S128" s="218"/>
      <c r="T128" s="212"/>
      <c r="U128" s="212"/>
      <c r="V128" s="218"/>
      <c r="W128" s="218"/>
      <c r="X128" s="212"/>
      <c r="Y128" s="212"/>
      <c r="Z128" s="218"/>
      <c r="AA128" s="218"/>
      <c r="AB128" s="212"/>
      <c r="AC128" s="212"/>
      <c r="AD128" s="218"/>
      <c r="AE128" s="218"/>
      <c r="AF128" s="212"/>
      <c r="AG128" s="212"/>
      <c r="AH128" s="218"/>
      <c r="AI128" s="218"/>
      <c r="AJ128" s="212"/>
      <c r="AK128" s="212"/>
      <c r="AL128" s="212"/>
      <c r="AM128" s="212"/>
      <c r="AN128" s="215"/>
      <c r="AO128" s="215"/>
      <c r="AP128" s="215"/>
      <c r="AQ128" s="209"/>
      <c r="AR128" s="121" t="s">
        <v>124</v>
      </c>
      <c r="AS128" s="121"/>
      <c r="AT128" s="121"/>
      <c r="AU128" s="121"/>
      <c r="AV128" s="121"/>
      <c r="AW128" s="121"/>
      <c r="AX128" s="121"/>
      <c r="AY128" s="122"/>
      <c r="AZ128" s="74"/>
    </row>
    <row r="129" spans="2:52" ht="22.5">
      <c r="B129" s="73"/>
      <c r="C129" s="222" t="s">
        <v>197</v>
      </c>
      <c r="D129" s="234" t="s">
        <v>198</v>
      </c>
      <c r="E129" s="228"/>
      <c r="F129" s="219" t="s">
        <v>121</v>
      </c>
      <c r="G129" s="210"/>
      <c r="H129" s="210"/>
      <c r="I129" s="216">
        <v>0</v>
      </c>
      <c r="J129" s="216">
        <v>0</v>
      </c>
      <c r="K129" s="219">
        <v>2013</v>
      </c>
      <c r="L129" s="219">
        <v>2013</v>
      </c>
      <c r="M129" s="216">
        <f>AS130+AT130+AU130+AV130+AW130</f>
        <v>11.83304</v>
      </c>
      <c r="N129" s="216"/>
      <c r="O129" s="216">
        <f>AU130</f>
        <v>11.83304</v>
      </c>
      <c r="P129" s="210"/>
      <c r="Q129" s="210"/>
      <c r="R129" s="216"/>
      <c r="S129" s="216"/>
      <c r="T129" s="210"/>
      <c r="U129" s="210"/>
      <c r="V129" s="216"/>
      <c r="W129" s="216"/>
      <c r="X129" s="210"/>
      <c r="Y129" s="210"/>
      <c r="Z129" s="216"/>
      <c r="AA129" s="216"/>
      <c r="AB129" s="210"/>
      <c r="AC129" s="210"/>
      <c r="AD129" s="216"/>
      <c r="AE129" s="216"/>
      <c r="AF129" s="210"/>
      <c r="AG129" s="210"/>
      <c r="AH129" s="216"/>
      <c r="AI129" s="216"/>
      <c r="AJ129" s="210"/>
      <c r="AK129" s="210"/>
      <c r="AL129" s="210"/>
      <c r="AM129" s="210"/>
      <c r="AN129" s="213">
        <f>P129+T129+X129+AB129+AF129+AJ129</f>
        <v>0</v>
      </c>
      <c r="AO129" s="213">
        <f>Q129+U129+Y129+AC129+AG129+AK129</f>
        <v>0</v>
      </c>
      <c r="AP129" s="213">
        <f>R129+V129+Z129+AD129+AH129+AL129</f>
        <v>0</v>
      </c>
      <c r="AQ129" s="209">
        <f>S129+W129+AA129+AE129+AI129+AM129</f>
        <v>0</v>
      </c>
      <c r="AR129" s="116" t="s">
        <v>122</v>
      </c>
      <c r="AS129" s="117">
        <f aca="true" t="shared" si="59" ref="AS129:AX129">SUM(AS130:AS131)</f>
        <v>0</v>
      </c>
      <c r="AT129" s="117">
        <f t="shared" si="59"/>
        <v>0</v>
      </c>
      <c r="AU129" s="117">
        <f t="shared" si="59"/>
        <v>11.83304</v>
      </c>
      <c r="AV129" s="117">
        <f t="shared" si="59"/>
        <v>0</v>
      </c>
      <c r="AW129" s="117">
        <f t="shared" si="59"/>
        <v>0</v>
      </c>
      <c r="AX129" s="117">
        <f t="shared" si="59"/>
        <v>0</v>
      </c>
      <c r="AY129" s="98">
        <f>SUM(AS129:AX129)</f>
        <v>11.83304</v>
      </c>
      <c r="AZ129" s="74"/>
    </row>
    <row r="130" spans="2:52" ht="45">
      <c r="B130" s="73"/>
      <c r="C130" s="223"/>
      <c r="D130" s="235"/>
      <c r="E130" s="229"/>
      <c r="F130" s="220"/>
      <c r="G130" s="211"/>
      <c r="H130" s="211"/>
      <c r="I130" s="217"/>
      <c r="J130" s="217"/>
      <c r="K130" s="220"/>
      <c r="L130" s="220"/>
      <c r="M130" s="217"/>
      <c r="N130" s="217"/>
      <c r="O130" s="217"/>
      <c r="P130" s="211"/>
      <c r="Q130" s="211"/>
      <c r="R130" s="217"/>
      <c r="S130" s="217"/>
      <c r="T130" s="211"/>
      <c r="U130" s="211"/>
      <c r="V130" s="217"/>
      <c r="W130" s="217"/>
      <c r="X130" s="211"/>
      <c r="Y130" s="211"/>
      <c r="Z130" s="217"/>
      <c r="AA130" s="217"/>
      <c r="AB130" s="211"/>
      <c r="AC130" s="211"/>
      <c r="AD130" s="217"/>
      <c r="AE130" s="217"/>
      <c r="AF130" s="211"/>
      <c r="AG130" s="211"/>
      <c r="AH130" s="217"/>
      <c r="AI130" s="217"/>
      <c r="AJ130" s="211"/>
      <c r="AK130" s="211"/>
      <c r="AL130" s="211"/>
      <c r="AM130" s="211"/>
      <c r="AN130" s="214"/>
      <c r="AO130" s="214"/>
      <c r="AP130" s="214"/>
      <c r="AQ130" s="209"/>
      <c r="AR130" s="118" t="s">
        <v>123</v>
      </c>
      <c r="AS130" s="119"/>
      <c r="AT130" s="119"/>
      <c r="AU130" s="119">
        <f>10.028*1.18</f>
        <v>11.83304</v>
      </c>
      <c r="AV130" s="119"/>
      <c r="AW130" s="119"/>
      <c r="AX130" s="120"/>
      <c r="AY130" s="98">
        <f>SUM(AS130:AX130)</f>
        <v>11.83304</v>
      </c>
      <c r="AZ130" s="74"/>
    </row>
    <row r="131" spans="2:52" ht="12.75">
      <c r="B131" s="73"/>
      <c r="C131" s="224"/>
      <c r="D131" s="236"/>
      <c r="E131" s="230"/>
      <c r="F131" s="221"/>
      <c r="G131" s="212"/>
      <c r="H131" s="212"/>
      <c r="I131" s="218"/>
      <c r="J131" s="218"/>
      <c r="K131" s="221"/>
      <c r="L131" s="221"/>
      <c r="M131" s="218"/>
      <c r="N131" s="218"/>
      <c r="O131" s="218"/>
      <c r="P131" s="212"/>
      <c r="Q131" s="212"/>
      <c r="R131" s="218"/>
      <c r="S131" s="218"/>
      <c r="T131" s="212"/>
      <c r="U131" s="212"/>
      <c r="V131" s="218"/>
      <c r="W131" s="218"/>
      <c r="X131" s="212"/>
      <c r="Y131" s="212"/>
      <c r="Z131" s="218"/>
      <c r="AA131" s="218"/>
      <c r="AB131" s="212"/>
      <c r="AC131" s="212"/>
      <c r="AD131" s="218"/>
      <c r="AE131" s="218"/>
      <c r="AF131" s="212"/>
      <c r="AG131" s="212"/>
      <c r="AH131" s="218"/>
      <c r="AI131" s="218"/>
      <c r="AJ131" s="212"/>
      <c r="AK131" s="212"/>
      <c r="AL131" s="212"/>
      <c r="AM131" s="212"/>
      <c r="AN131" s="215"/>
      <c r="AO131" s="215"/>
      <c r="AP131" s="215"/>
      <c r="AQ131" s="209"/>
      <c r="AR131" s="121" t="s">
        <v>124</v>
      </c>
      <c r="AS131" s="121"/>
      <c r="AT131" s="121"/>
      <c r="AU131" s="121"/>
      <c r="AV131" s="121"/>
      <c r="AW131" s="121"/>
      <c r="AX131" s="121"/>
      <c r="AY131" s="122"/>
      <c r="AZ131" s="74"/>
    </row>
    <row r="132" spans="2:52" ht="22.5">
      <c r="B132" s="73"/>
      <c r="C132" s="222" t="s">
        <v>199</v>
      </c>
      <c r="D132" s="234" t="s">
        <v>200</v>
      </c>
      <c r="E132" s="228"/>
      <c r="F132" s="219" t="s">
        <v>121</v>
      </c>
      <c r="G132" s="210"/>
      <c r="H132" s="210"/>
      <c r="I132" s="216">
        <v>0</v>
      </c>
      <c r="J132" s="216">
        <v>0</v>
      </c>
      <c r="K132" s="219">
        <v>2013</v>
      </c>
      <c r="L132" s="219">
        <v>2013</v>
      </c>
      <c r="M132" s="216">
        <f>AS133+AT133+AU133+AV133+AW133</f>
        <v>4.22322</v>
      </c>
      <c r="N132" s="216"/>
      <c r="O132" s="216">
        <f>AU133</f>
        <v>4.22322</v>
      </c>
      <c r="P132" s="210"/>
      <c r="Q132" s="210"/>
      <c r="R132" s="216"/>
      <c r="S132" s="216"/>
      <c r="T132" s="210"/>
      <c r="U132" s="210"/>
      <c r="V132" s="216"/>
      <c r="W132" s="216"/>
      <c r="X132" s="210"/>
      <c r="Y132" s="210"/>
      <c r="Z132" s="216"/>
      <c r="AA132" s="216"/>
      <c r="AB132" s="210"/>
      <c r="AC132" s="210"/>
      <c r="AD132" s="216"/>
      <c r="AE132" s="216"/>
      <c r="AF132" s="210"/>
      <c r="AG132" s="210"/>
      <c r="AH132" s="216"/>
      <c r="AI132" s="216"/>
      <c r="AJ132" s="210"/>
      <c r="AK132" s="210"/>
      <c r="AL132" s="210"/>
      <c r="AM132" s="210"/>
      <c r="AN132" s="213">
        <f>P132+T132+X132+AB132+AF132+AJ132</f>
        <v>0</v>
      </c>
      <c r="AO132" s="213">
        <f>Q132+U132+Y132+AC132+AG132+AK132</f>
        <v>0</v>
      </c>
      <c r="AP132" s="213">
        <f>R132+V132+Z132+AD132+AH132+AL132</f>
        <v>0</v>
      </c>
      <c r="AQ132" s="209">
        <f>S132+W132+AA132+AE132+AI132+AM132</f>
        <v>0</v>
      </c>
      <c r="AR132" s="116" t="s">
        <v>122</v>
      </c>
      <c r="AS132" s="117">
        <f aca="true" t="shared" si="60" ref="AS132:AX132">SUM(AS133:AS134)</f>
        <v>0</v>
      </c>
      <c r="AT132" s="117">
        <f t="shared" si="60"/>
        <v>0</v>
      </c>
      <c r="AU132" s="117">
        <f t="shared" si="60"/>
        <v>4.22322</v>
      </c>
      <c r="AV132" s="117">
        <f t="shared" si="60"/>
        <v>0</v>
      </c>
      <c r="AW132" s="117">
        <f t="shared" si="60"/>
        <v>0</v>
      </c>
      <c r="AX132" s="117">
        <f t="shared" si="60"/>
        <v>0</v>
      </c>
      <c r="AY132" s="98">
        <f>SUM(AS132:AX132)</f>
        <v>4.22322</v>
      </c>
      <c r="AZ132" s="74"/>
    </row>
    <row r="133" spans="2:52" ht="45">
      <c r="B133" s="73"/>
      <c r="C133" s="223"/>
      <c r="D133" s="235"/>
      <c r="E133" s="229"/>
      <c r="F133" s="220"/>
      <c r="G133" s="211"/>
      <c r="H133" s="211"/>
      <c r="I133" s="217"/>
      <c r="J133" s="217"/>
      <c r="K133" s="220"/>
      <c r="L133" s="220"/>
      <c r="M133" s="217"/>
      <c r="N133" s="217"/>
      <c r="O133" s="217"/>
      <c r="P133" s="211"/>
      <c r="Q133" s="211"/>
      <c r="R133" s="217"/>
      <c r="S133" s="217"/>
      <c r="T133" s="211"/>
      <c r="U133" s="211"/>
      <c r="V133" s="217"/>
      <c r="W133" s="217"/>
      <c r="X133" s="211"/>
      <c r="Y133" s="211"/>
      <c r="Z133" s="217"/>
      <c r="AA133" s="217"/>
      <c r="AB133" s="211"/>
      <c r="AC133" s="211"/>
      <c r="AD133" s="217"/>
      <c r="AE133" s="217"/>
      <c r="AF133" s="211"/>
      <c r="AG133" s="211"/>
      <c r="AH133" s="217"/>
      <c r="AI133" s="217"/>
      <c r="AJ133" s="211"/>
      <c r="AK133" s="211"/>
      <c r="AL133" s="211"/>
      <c r="AM133" s="211"/>
      <c r="AN133" s="214"/>
      <c r="AO133" s="214"/>
      <c r="AP133" s="214"/>
      <c r="AQ133" s="209"/>
      <c r="AR133" s="118" t="s">
        <v>123</v>
      </c>
      <c r="AS133" s="119"/>
      <c r="AT133" s="119"/>
      <c r="AU133" s="119">
        <f>3.579*1.18</f>
        <v>4.22322</v>
      </c>
      <c r="AV133" s="119"/>
      <c r="AW133" s="119"/>
      <c r="AX133" s="120"/>
      <c r="AY133" s="98">
        <f>SUM(AS133:AX133)</f>
        <v>4.22322</v>
      </c>
      <c r="AZ133" s="74"/>
    </row>
    <row r="134" spans="2:52" ht="12.75">
      <c r="B134" s="73"/>
      <c r="C134" s="224"/>
      <c r="D134" s="236"/>
      <c r="E134" s="230"/>
      <c r="F134" s="221"/>
      <c r="G134" s="212"/>
      <c r="H134" s="212"/>
      <c r="I134" s="218"/>
      <c r="J134" s="218"/>
      <c r="K134" s="221"/>
      <c r="L134" s="221"/>
      <c r="M134" s="218"/>
      <c r="N134" s="218"/>
      <c r="O134" s="218"/>
      <c r="P134" s="212"/>
      <c r="Q134" s="212"/>
      <c r="R134" s="218"/>
      <c r="S134" s="218"/>
      <c r="T134" s="212"/>
      <c r="U134" s="212"/>
      <c r="V134" s="218"/>
      <c r="W134" s="218"/>
      <c r="X134" s="212"/>
      <c r="Y134" s="212"/>
      <c r="Z134" s="218"/>
      <c r="AA134" s="218"/>
      <c r="AB134" s="212"/>
      <c r="AC134" s="212"/>
      <c r="AD134" s="218"/>
      <c r="AE134" s="218"/>
      <c r="AF134" s="212"/>
      <c r="AG134" s="212"/>
      <c r="AH134" s="218"/>
      <c r="AI134" s="218"/>
      <c r="AJ134" s="212"/>
      <c r="AK134" s="212"/>
      <c r="AL134" s="212"/>
      <c r="AM134" s="212"/>
      <c r="AN134" s="215"/>
      <c r="AO134" s="215"/>
      <c r="AP134" s="215"/>
      <c r="AQ134" s="209"/>
      <c r="AR134" s="121" t="s">
        <v>124</v>
      </c>
      <c r="AS134" s="121"/>
      <c r="AT134" s="121"/>
      <c r="AU134" s="121"/>
      <c r="AV134" s="121"/>
      <c r="AW134" s="121"/>
      <c r="AX134" s="121"/>
      <c r="AY134" s="122"/>
      <c r="AZ134" s="74"/>
    </row>
    <row r="135" spans="2:52" ht="22.5">
      <c r="B135" s="73"/>
      <c r="C135" s="222" t="s">
        <v>201</v>
      </c>
      <c r="D135" s="234" t="s">
        <v>202</v>
      </c>
      <c r="E135" s="228"/>
      <c r="F135" s="219" t="s">
        <v>121</v>
      </c>
      <c r="G135" s="210"/>
      <c r="H135" s="210"/>
      <c r="I135" s="216">
        <v>0</v>
      </c>
      <c r="J135" s="216">
        <v>0</v>
      </c>
      <c r="K135" s="219">
        <v>2013</v>
      </c>
      <c r="L135" s="219">
        <v>2013</v>
      </c>
      <c r="M135" s="216">
        <f>AS136+AT136+AU136+AV136+AW136</f>
        <v>4.22322</v>
      </c>
      <c r="N135" s="216"/>
      <c r="O135" s="216">
        <f>AU136</f>
        <v>4.22322</v>
      </c>
      <c r="P135" s="210"/>
      <c r="Q135" s="210"/>
      <c r="R135" s="216"/>
      <c r="S135" s="216"/>
      <c r="T135" s="210"/>
      <c r="U135" s="210"/>
      <c r="V135" s="216"/>
      <c r="W135" s="216"/>
      <c r="X135" s="210"/>
      <c r="Y135" s="210"/>
      <c r="Z135" s="216"/>
      <c r="AA135" s="216"/>
      <c r="AB135" s="210"/>
      <c r="AC135" s="210"/>
      <c r="AD135" s="216"/>
      <c r="AE135" s="216"/>
      <c r="AF135" s="210"/>
      <c r="AG135" s="210"/>
      <c r="AH135" s="216"/>
      <c r="AI135" s="216"/>
      <c r="AJ135" s="210"/>
      <c r="AK135" s="210"/>
      <c r="AL135" s="210"/>
      <c r="AM135" s="210"/>
      <c r="AN135" s="213">
        <f>P135+T135+X135+AB135+AF135+AJ135</f>
        <v>0</v>
      </c>
      <c r="AO135" s="213">
        <f>Q135+U135+Y135+AC135+AG135+AK135</f>
        <v>0</v>
      </c>
      <c r="AP135" s="213">
        <f>R135+V135+Z135+AD135+AH135+AL135</f>
        <v>0</v>
      </c>
      <c r="AQ135" s="209">
        <f>S135+W135+AA135+AE135+AI135+AM135</f>
        <v>0</v>
      </c>
      <c r="AR135" s="116" t="s">
        <v>122</v>
      </c>
      <c r="AS135" s="117">
        <f aca="true" t="shared" si="61" ref="AS135:AX135">SUM(AS136:AS137)</f>
        <v>0</v>
      </c>
      <c r="AT135" s="117">
        <f t="shared" si="61"/>
        <v>0</v>
      </c>
      <c r="AU135" s="117">
        <f t="shared" si="61"/>
        <v>4.22322</v>
      </c>
      <c r="AV135" s="117">
        <f t="shared" si="61"/>
        <v>0</v>
      </c>
      <c r="AW135" s="117">
        <f t="shared" si="61"/>
        <v>0</v>
      </c>
      <c r="AX135" s="117">
        <f t="shared" si="61"/>
        <v>0</v>
      </c>
      <c r="AY135" s="98">
        <f>SUM(AS135:AX135)</f>
        <v>4.22322</v>
      </c>
      <c r="AZ135" s="74"/>
    </row>
    <row r="136" spans="2:52" ht="45">
      <c r="B136" s="73"/>
      <c r="C136" s="223"/>
      <c r="D136" s="235"/>
      <c r="E136" s="229"/>
      <c r="F136" s="220"/>
      <c r="G136" s="211"/>
      <c r="H136" s="211"/>
      <c r="I136" s="217"/>
      <c r="J136" s="217"/>
      <c r="K136" s="220"/>
      <c r="L136" s="220"/>
      <c r="M136" s="217"/>
      <c r="N136" s="217"/>
      <c r="O136" s="217"/>
      <c r="P136" s="211"/>
      <c r="Q136" s="211"/>
      <c r="R136" s="217"/>
      <c r="S136" s="217"/>
      <c r="T136" s="211"/>
      <c r="U136" s="211"/>
      <c r="V136" s="217"/>
      <c r="W136" s="217"/>
      <c r="X136" s="211"/>
      <c r="Y136" s="211"/>
      <c r="Z136" s="217"/>
      <c r="AA136" s="217"/>
      <c r="AB136" s="211"/>
      <c r="AC136" s="211"/>
      <c r="AD136" s="217"/>
      <c r="AE136" s="217"/>
      <c r="AF136" s="211"/>
      <c r="AG136" s="211"/>
      <c r="AH136" s="217"/>
      <c r="AI136" s="217"/>
      <c r="AJ136" s="211"/>
      <c r="AK136" s="211"/>
      <c r="AL136" s="211"/>
      <c r="AM136" s="211"/>
      <c r="AN136" s="214"/>
      <c r="AO136" s="214"/>
      <c r="AP136" s="214"/>
      <c r="AQ136" s="209"/>
      <c r="AR136" s="118" t="s">
        <v>123</v>
      </c>
      <c r="AS136" s="119"/>
      <c r="AT136" s="119"/>
      <c r="AU136" s="119">
        <f>3.579*1.18</f>
        <v>4.22322</v>
      </c>
      <c r="AV136" s="119"/>
      <c r="AW136" s="119"/>
      <c r="AX136" s="120"/>
      <c r="AY136" s="98">
        <f>SUM(AS136:AX136)</f>
        <v>4.22322</v>
      </c>
      <c r="AZ136" s="74"/>
    </row>
    <row r="137" spans="2:52" ht="12.75">
      <c r="B137" s="73"/>
      <c r="C137" s="224"/>
      <c r="D137" s="236"/>
      <c r="E137" s="230"/>
      <c r="F137" s="221"/>
      <c r="G137" s="212"/>
      <c r="H137" s="212"/>
      <c r="I137" s="218"/>
      <c r="J137" s="218"/>
      <c r="K137" s="221"/>
      <c r="L137" s="221"/>
      <c r="M137" s="218"/>
      <c r="N137" s="218"/>
      <c r="O137" s="218"/>
      <c r="P137" s="212"/>
      <c r="Q137" s="212"/>
      <c r="R137" s="218"/>
      <c r="S137" s="218"/>
      <c r="T137" s="212"/>
      <c r="U137" s="212"/>
      <c r="V137" s="218"/>
      <c r="W137" s="218"/>
      <c r="X137" s="212"/>
      <c r="Y137" s="212"/>
      <c r="Z137" s="218"/>
      <c r="AA137" s="218"/>
      <c r="AB137" s="212"/>
      <c r="AC137" s="212"/>
      <c r="AD137" s="218"/>
      <c r="AE137" s="218"/>
      <c r="AF137" s="212"/>
      <c r="AG137" s="212"/>
      <c r="AH137" s="218"/>
      <c r="AI137" s="218"/>
      <c r="AJ137" s="212"/>
      <c r="AK137" s="212"/>
      <c r="AL137" s="212"/>
      <c r="AM137" s="212"/>
      <c r="AN137" s="215"/>
      <c r="AO137" s="215"/>
      <c r="AP137" s="215"/>
      <c r="AQ137" s="209"/>
      <c r="AR137" s="121" t="s">
        <v>124</v>
      </c>
      <c r="AS137" s="121"/>
      <c r="AT137" s="121"/>
      <c r="AU137" s="121"/>
      <c r="AV137" s="121"/>
      <c r="AW137" s="121"/>
      <c r="AX137" s="121"/>
      <c r="AY137" s="122"/>
      <c r="AZ137" s="74"/>
    </row>
    <row r="138" spans="2:52" ht="22.5">
      <c r="B138" s="73"/>
      <c r="C138" s="222" t="s">
        <v>203</v>
      </c>
      <c r="D138" s="234" t="s">
        <v>204</v>
      </c>
      <c r="E138" s="228"/>
      <c r="F138" s="219" t="s">
        <v>121</v>
      </c>
      <c r="G138" s="210"/>
      <c r="H138" s="210"/>
      <c r="I138" s="216">
        <v>0</v>
      </c>
      <c r="J138" s="216">
        <v>0</v>
      </c>
      <c r="K138" s="219">
        <v>2013</v>
      </c>
      <c r="L138" s="219">
        <v>2013</v>
      </c>
      <c r="M138" s="216">
        <f>AS139+AT139+AU139+AV139+AW139</f>
        <v>5.29702</v>
      </c>
      <c r="N138" s="216"/>
      <c r="O138" s="216">
        <f>AU139</f>
        <v>5.29702</v>
      </c>
      <c r="P138" s="210"/>
      <c r="Q138" s="210"/>
      <c r="R138" s="216"/>
      <c r="S138" s="216"/>
      <c r="T138" s="210"/>
      <c r="U138" s="210"/>
      <c r="V138" s="216"/>
      <c r="W138" s="216"/>
      <c r="X138" s="210"/>
      <c r="Y138" s="210"/>
      <c r="Z138" s="216"/>
      <c r="AA138" s="216"/>
      <c r="AB138" s="210"/>
      <c r="AC138" s="210"/>
      <c r="AD138" s="216"/>
      <c r="AE138" s="216"/>
      <c r="AF138" s="210"/>
      <c r="AG138" s="210"/>
      <c r="AH138" s="216"/>
      <c r="AI138" s="216"/>
      <c r="AJ138" s="210"/>
      <c r="AK138" s="210"/>
      <c r="AL138" s="210"/>
      <c r="AM138" s="210"/>
      <c r="AN138" s="213">
        <f>P138+T138+X138+AB138+AF138+AJ138</f>
        <v>0</v>
      </c>
      <c r="AO138" s="213">
        <f>Q138+U138+Y138+AC138+AG138+AK138</f>
        <v>0</v>
      </c>
      <c r="AP138" s="213">
        <f>R138+V138+Z138+AD138+AH138+AL138</f>
        <v>0</v>
      </c>
      <c r="AQ138" s="209">
        <f>S138+W138+AA138+AE138+AI138+AM138</f>
        <v>0</v>
      </c>
      <c r="AR138" s="116" t="s">
        <v>122</v>
      </c>
      <c r="AS138" s="117">
        <f aca="true" t="shared" si="62" ref="AS138:AX138">SUM(AS139:AS140)</f>
        <v>0</v>
      </c>
      <c r="AT138" s="117">
        <f t="shared" si="62"/>
        <v>0</v>
      </c>
      <c r="AU138" s="117">
        <f t="shared" si="62"/>
        <v>5.29702</v>
      </c>
      <c r="AV138" s="117">
        <f t="shared" si="62"/>
        <v>0</v>
      </c>
      <c r="AW138" s="117">
        <f t="shared" si="62"/>
        <v>0</v>
      </c>
      <c r="AX138" s="117">
        <f t="shared" si="62"/>
        <v>0</v>
      </c>
      <c r="AY138" s="98">
        <f>SUM(AS138:AX138)</f>
        <v>5.29702</v>
      </c>
      <c r="AZ138" s="74"/>
    </row>
    <row r="139" spans="2:52" ht="45">
      <c r="B139" s="73"/>
      <c r="C139" s="223"/>
      <c r="D139" s="235"/>
      <c r="E139" s="229"/>
      <c r="F139" s="220"/>
      <c r="G139" s="211"/>
      <c r="H139" s="211"/>
      <c r="I139" s="217"/>
      <c r="J139" s="217"/>
      <c r="K139" s="220"/>
      <c r="L139" s="220"/>
      <c r="M139" s="217"/>
      <c r="N139" s="217"/>
      <c r="O139" s="217"/>
      <c r="P139" s="211"/>
      <c r="Q139" s="211"/>
      <c r="R139" s="217"/>
      <c r="S139" s="217"/>
      <c r="T139" s="211"/>
      <c r="U139" s="211"/>
      <c r="V139" s="217"/>
      <c r="W139" s="217"/>
      <c r="X139" s="211"/>
      <c r="Y139" s="211"/>
      <c r="Z139" s="217"/>
      <c r="AA139" s="217"/>
      <c r="AB139" s="211"/>
      <c r="AC139" s="211"/>
      <c r="AD139" s="217"/>
      <c r="AE139" s="217"/>
      <c r="AF139" s="211"/>
      <c r="AG139" s="211"/>
      <c r="AH139" s="217"/>
      <c r="AI139" s="217"/>
      <c r="AJ139" s="211"/>
      <c r="AK139" s="211"/>
      <c r="AL139" s="211"/>
      <c r="AM139" s="211"/>
      <c r="AN139" s="214"/>
      <c r="AO139" s="214"/>
      <c r="AP139" s="214"/>
      <c r="AQ139" s="209"/>
      <c r="AR139" s="118" t="s">
        <v>123</v>
      </c>
      <c r="AS139" s="119"/>
      <c r="AT139" s="119"/>
      <c r="AU139" s="119">
        <f>4.489*1.18</f>
        <v>5.29702</v>
      </c>
      <c r="AV139" s="119"/>
      <c r="AW139" s="119"/>
      <c r="AX139" s="120"/>
      <c r="AY139" s="98">
        <f>SUM(AS139:AX139)</f>
        <v>5.29702</v>
      </c>
      <c r="AZ139" s="74"/>
    </row>
    <row r="140" spans="2:52" ht="12.75">
      <c r="B140" s="73"/>
      <c r="C140" s="224"/>
      <c r="D140" s="236"/>
      <c r="E140" s="230"/>
      <c r="F140" s="221"/>
      <c r="G140" s="212"/>
      <c r="H140" s="212"/>
      <c r="I140" s="218"/>
      <c r="J140" s="218"/>
      <c r="K140" s="221"/>
      <c r="L140" s="221"/>
      <c r="M140" s="218"/>
      <c r="N140" s="218"/>
      <c r="O140" s="218"/>
      <c r="P140" s="212"/>
      <c r="Q140" s="212"/>
      <c r="R140" s="218"/>
      <c r="S140" s="218"/>
      <c r="T140" s="212"/>
      <c r="U140" s="212"/>
      <c r="V140" s="218"/>
      <c r="W140" s="218"/>
      <c r="X140" s="212"/>
      <c r="Y140" s="212"/>
      <c r="Z140" s="218"/>
      <c r="AA140" s="218"/>
      <c r="AB140" s="212"/>
      <c r="AC140" s="212"/>
      <c r="AD140" s="218"/>
      <c r="AE140" s="218"/>
      <c r="AF140" s="212"/>
      <c r="AG140" s="212"/>
      <c r="AH140" s="218"/>
      <c r="AI140" s="218"/>
      <c r="AJ140" s="212"/>
      <c r="AK140" s="212"/>
      <c r="AL140" s="212"/>
      <c r="AM140" s="212"/>
      <c r="AN140" s="215"/>
      <c r="AO140" s="215"/>
      <c r="AP140" s="215"/>
      <c r="AQ140" s="209"/>
      <c r="AR140" s="121" t="s">
        <v>124</v>
      </c>
      <c r="AS140" s="121"/>
      <c r="AT140" s="121"/>
      <c r="AU140" s="121"/>
      <c r="AV140" s="121"/>
      <c r="AW140" s="121"/>
      <c r="AX140" s="121"/>
      <c r="AY140" s="122"/>
      <c r="AZ140" s="74"/>
    </row>
    <row r="141" spans="2:52" ht="22.5">
      <c r="B141" s="73"/>
      <c r="C141" s="222" t="s">
        <v>205</v>
      </c>
      <c r="D141" s="234" t="s">
        <v>206</v>
      </c>
      <c r="E141" s="228"/>
      <c r="F141" s="219" t="s">
        <v>121</v>
      </c>
      <c r="G141" s="210"/>
      <c r="H141" s="210"/>
      <c r="I141" s="216">
        <v>0</v>
      </c>
      <c r="J141" s="216">
        <v>0</v>
      </c>
      <c r="K141" s="219">
        <v>2013</v>
      </c>
      <c r="L141" s="219">
        <v>2013</v>
      </c>
      <c r="M141" s="216">
        <f>AS142+AT142+AU142+AV142+AW142</f>
        <v>4.881659999999999</v>
      </c>
      <c r="N141" s="216"/>
      <c r="O141" s="216">
        <f>AU142</f>
        <v>4.881659999999999</v>
      </c>
      <c r="P141" s="210"/>
      <c r="Q141" s="210"/>
      <c r="R141" s="216"/>
      <c r="S141" s="216"/>
      <c r="T141" s="210"/>
      <c r="U141" s="210"/>
      <c r="V141" s="216"/>
      <c r="W141" s="216"/>
      <c r="X141" s="210"/>
      <c r="Y141" s="210"/>
      <c r="Z141" s="216"/>
      <c r="AA141" s="216"/>
      <c r="AB141" s="210"/>
      <c r="AC141" s="210"/>
      <c r="AD141" s="216"/>
      <c r="AE141" s="216"/>
      <c r="AF141" s="210"/>
      <c r="AG141" s="210"/>
      <c r="AH141" s="216"/>
      <c r="AI141" s="216"/>
      <c r="AJ141" s="210"/>
      <c r="AK141" s="210"/>
      <c r="AL141" s="210"/>
      <c r="AM141" s="210"/>
      <c r="AN141" s="213">
        <f>P141+T141+X141+AB141+AF141+AJ141</f>
        <v>0</v>
      </c>
      <c r="AO141" s="213">
        <f>Q141+U141+Y141+AC141+AG141+AK141</f>
        <v>0</v>
      </c>
      <c r="AP141" s="213">
        <f>R141+V141+Z141+AD141+AH141+AL141</f>
        <v>0</v>
      </c>
      <c r="AQ141" s="209">
        <f>S141+W141+AA141+AE141+AI141+AM141</f>
        <v>0</v>
      </c>
      <c r="AR141" s="116" t="s">
        <v>122</v>
      </c>
      <c r="AS141" s="117">
        <f aca="true" t="shared" si="63" ref="AS141:AX141">SUM(AS142:AS143)</f>
        <v>0</v>
      </c>
      <c r="AT141" s="117">
        <f t="shared" si="63"/>
        <v>0</v>
      </c>
      <c r="AU141" s="117">
        <f t="shared" si="63"/>
        <v>4.881659999999999</v>
      </c>
      <c r="AV141" s="117">
        <f t="shared" si="63"/>
        <v>0</v>
      </c>
      <c r="AW141" s="117">
        <f t="shared" si="63"/>
        <v>0</v>
      </c>
      <c r="AX141" s="117">
        <f t="shared" si="63"/>
        <v>0</v>
      </c>
      <c r="AY141" s="98">
        <f>SUM(AS141:AX141)</f>
        <v>4.881659999999999</v>
      </c>
      <c r="AZ141" s="74"/>
    </row>
    <row r="142" spans="2:52" ht="45">
      <c r="B142" s="73"/>
      <c r="C142" s="223"/>
      <c r="D142" s="235"/>
      <c r="E142" s="229"/>
      <c r="F142" s="220"/>
      <c r="G142" s="211"/>
      <c r="H142" s="211"/>
      <c r="I142" s="217"/>
      <c r="J142" s="217"/>
      <c r="K142" s="220"/>
      <c r="L142" s="220"/>
      <c r="M142" s="217"/>
      <c r="N142" s="217"/>
      <c r="O142" s="217"/>
      <c r="P142" s="211"/>
      <c r="Q142" s="211"/>
      <c r="R142" s="217"/>
      <c r="S142" s="217"/>
      <c r="T142" s="211"/>
      <c r="U142" s="211"/>
      <c r="V142" s="217"/>
      <c r="W142" s="217"/>
      <c r="X142" s="211"/>
      <c r="Y142" s="211"/>
      <c r="Z142" s="217"/>
      <c r="AA142" s="217"/>
      <c r="AB142" s="211"/>
      <c r="AC142" s="211"/>
      <c r="AD142" s="217"/>
      <c r="AE142" s="217"/>
      <c r="AF142" s="211"/>
      <c r="AG142" s="211"/>
      <c r="AH142" s="217"/>
      <c r="AI142" s="217"/>
      <c r="AJ142" s="211"/>
      <c r="AK142" s="211"/>
      <c r="AL142" s="211"/>
      <c r="AM142" s="211"/>
      <c r="AN142" s="214"/>
      <c r="AO142" s="214"/>
      <c r="AP142" s="214"/>
      <c r="AQ142" s="209"/>
      <c r="AR142" s="118" t="s">
        <v>123</v>
      </c>
      <c r="AS142" s="119"/>
      <c r="AT142" s="119"/>
      <c r="AU142" s="119">
        <f>4.137*1.18</f>
        <v>4.881659999999999</v>
      </c>
      <c r="AV142" s="119"/>
      <c r="AW142" s="119"/>
      <c r="AX142" s="120"/>
      <c r="AY142" s="98">
        <f>SUM(AS142:AX142)</f>
        <v>4.881659999999999</v>
      </c>
      <c r="AZ142" s="74"/>
    </row>
    <row r="143" spans="2:52" ht="12.75">
      <c r="B143" s="73"/>
      <c r="C143" s="224"/>
      <c r="D143" s="236"/>
      <c r="E143" s="230"/>
      <c r="F143" s="221"/>
      <c r="G143" s="212"/>
      <c r="H143" s="212"/>
      <c r="I143" s="218"/>
      <c r="J143" s="218"/>
      <c r="K143" s="221"/>
      <c r="L143" s="221"/>
      <c r="M143" s="218"/>
      <c r="N143" s="218"/>
      <c r="O143" s="218"/>
      <c r="P143" s="212"/>
      <c r="Q143" s="212"/>
      <c r="R143" s="218"/>
      <c r="S143" s="218"/>
      <c r="T143" s="212"/>
      <c r="U143" s="212"/>
      <c r="V143" s="218"/>
      <c r="W143" s="218"/>
      <c r="X143" s="212"/>
      <c r="Y143" s="212"/>
      <c r="Z143" s="218"/>
      <c r="AA143" s="218"/>
      <c r="AB143" s="212"/>
      <c r="AC143" s="212"/>
      <c r="AD143" s="218"/>
      <c r="AE143" s="218"/>
      <c r="AF143" s="212"/>
      <c r="AG143" s="212"/>
      <c r="AH143" s="218"/>
      <c r="AI143" s="218"/>
      <c r="AJ143" s="212"/>
      <c r="AK143" s="212"/>
      <c r="AL143" s="212"/>
      <c r="AM143" s="212"/>
      <c r="AN143" s="215"/>
      <c r="AO143" s="215"/>
      <c r="AP143" s="215"/>
      <c r="AQ143" s="209"/>
      <c r="AR143" s="121" t="s">
        <v>124</v>
      </c>
      <c r="AS143" s="121"/>
      <c r="AT143" s="121"/>
      <c r="AU143" s="121"/>
      <c r="AV143" s="121"/>
      <c r="AW143" s="121"/>
      <c r="AX143" s="121"/>
      <c r="AY143" s="122"/>
      <c r="AZ143" s="74"/>
    </row>
    <row r="144" spans="2:52" ht="22.5">
      <c r="B144" s="73"/>
      <c r="C144" s="222" t="s">
        <v>207</v>
      </c>
      <c r="D144" s="234" t="s">
        <v>208</v>
      </c>
      <c r="E144" s="228"/>
      <c r="F144" s="219" t="s">
        <v>121</v>
      </c>
      <c r="G144" s="210"/>
      <c r="H144" s="210"/>
      <c r="I144" s="216">
        <v>0</v>
      </c>
      <c r="J144" s="216">
        <v>0</v>
      </c>
      <c r="K144" s="219">
        <v>2013</v>
      </c>
      <c r="L144" s="219">
        <v>2013</v>
      </c>
      <c r="M144" s="216">
        <f>AS145+AT145+AU145+AV145+AW145</f>
        <v>4.881659999999999</v>
      </c>
      <c r="N144" s="216"/>
      <c r="O144" s="216">
        <f>AU145</f>
        <v>4.881659999999999</v>
      </c>
      <c r="P144" s="210"/>
      <c r="Q144" s="210"/>
      <c r="R144" s="216"/>
      <c r="S144" s="216"/>
      <c r="T144" s="210"/>
      <c r="U144" s="210"/>
      <c r="V144" s="216"/>
      <c r="W144" s="216"/>
      <c r="X144" s="210"/>
      <c r="Y144" s="210"/>
      <c r="Z144" s="216"/>
      <c r="AA144" s="216"/>
      <c r="AB144" s="210"/>
      <c r="AC144" s="210"/>
      <c r="AD144" s="216"/>
      <c r="AE144" s="216"/>
      <c r="AF144" s="210"/>
      <c r="AG144" s="210"/>
      <c r="AH144" s="216"/>
      <c r="AI144" s="216"/>
      <c r="AJ144" s="210"/>
      <c r="AK144" s="210"/>
      <c r="AL144" s="210"/>
      <c r="AM144" s="210"/>
      <c r="AN144" s="213">
        <f>P144+T144+X144+AB144+AF144+AJ144</f>
        <v>0</v>
      </c>
      <c r="AO144" s="213">
        <f>Q144+U144+Y144+AC144+AG144+AK144</f>
        <v>0</v>
      </c>
      <c r="AP144" s="213">
        <f>R144+V144+Z144+AD144+AH144+AL144</f>
        <v>0</v>
      </c>
      <c r="AQ144" s="209">
        <f>S144+W144+AA144+AE144+AI144+AM144</f>
        <v>0</v>
      </c>
      <c r="AR144" s="116" t="s">
        <v>122</v>
      </c>
      <c r="AS144" s="117">
        <f aca="true" t="shared" si="64" ref="AS144:AX144">SUM(AS145:AS146)</f>
        <v>0</v>
      </c>
      <c r="AT144" s="117">
        <f t="shared" si="64"/>
        <v>0</v>
      </c>
      <c r="AU144" s="117">
        <f t="shared" si="64"/>
        <v>4.881659999999999</v>
      </c>
      <c r="AV144" s="117">
        <f t="shared" si="64"/>
        <v>0</v>
      </c>
      <c r="AW144" s="117">
        <f t="shared" si="64"/>
        <v>0</v>
      </c>
      <c r="AX144" s="117">
        <f t="shared" si="64"/>
        <v>0</v>
      </c>
      <c r="AY144" s="98">
        <f>SUM(AS144:AX144)</f>
        <v>4.881659999999999</v>
      </c>
      <c r="AZ144" s="74"/>
    </row>
    <row r="145" spans="2:52" ht="45">
      <c r="B145" s="73"/>
      <c r="C145" s="223"/>
      <c r="D145" s="235"/>
      <c r="E145" s="229"/>
      <c r="F145" s="220"/>
      <c r="G145" s="211"/>
      <c r="H145" s="211"/>
      <c r="I145" s="217"/>
      <c r="J145" s="217"/>
      <c r="K145" s="220"/>
      <c r="L145" s="220"/>
      <c r="M145" s="217"/>
      <c r="N145" s="217"/>
      <c r="O145" s="217"/>
      <c r="P145" s="211"/>
      <c r="Q145" s="211"/>
      <c r="R145" s="217"/>
      <c r="S145" s="217"/>
      <c r="T145" s="211"/>
      <c r="U145" s="211"/>
      <c r="V145" s="217"/>
      <c r="W145" s="217"/>
      <c r="X145" s="211"/>
      <c r="Y145" s="211"/>
      <c r="Z145" s="217"/>
      <c r="AA145" s="217"/>
      <c r="AB145" s="211"/>
      <c r="AC145" s="211"/>
      <c r="AD145" s="217"/>
      <c r="AE145" s="217"/>
      <c r="AF145" s="211"/>
      <c r="AG145" s="211"/>
      <c r="AH145" s="217"/>
      <c r="AI145" s="217"/>
      <c r="AJ145" s="211"/>
      <c r="AK145" s="211"/>
      <c r="AL145" s="211"/>
      <c r="AM145" s="211"/>
      <c r="AN145" s="214"/>
      <c r="AO145" s="214"/>
      <c r="AP145" s="214"/>
      <c r="AQ145" s="209"/>
      <c r="AR145" s="118" t="s">
        <v>123</v>
      </c>
      <c r="AS145" s="119"/>
      <c r="AT145" s="119"/>
      <c r="AU145" s="119">
        <f>4.137*1.18</f>
        <v>4.881659999999999</v>
      </c>
      <c r="AV145" s="119"/>
      <c r="AW145" s="119"/>
      <c r="AX145" s="120"/>
      <c r="AY145" s="98">
        <f>SUM(AS145:AX145)</f>
        <v>4.881659999999999</v>
      </c>
      <c r="AZ145" s="74"/>
    </row>
    <row r="146" spans="2:52" ht="12.75">
      <c r="B146" s="73"/>
      <c r="C146" s="224"/>
      <c r="D146" s="236"/>
      <c r="E146" s="230"/>
      <c r="F146" s="221"/>
      <c r="G146" s="212"/>
      <c r="H146" s="212"/>
      <c r="I146" s="218"/>
      <c r="J146" s="218"/>
      <c r="K146" s="221"/>
      <c r="L146" s="221"/>
      <c r="M146" s="218"/>
      <c r="N146" s="218"/>
      <c r="O146" s="218"/>
      <c r="P146" s="212"/>
      <c r="Q146" s="212"/>
      <c r="R146" s="218"/>
      <c r="S146" s="218"/>
      <c r="T146" s="212"/>
      <c r="U146" s="212"/>
      <c r="V146" s="218"/>
      <c r="W146" s="218"/>
      <c r="X146" s="212"/>
      <c r="Y146" s="212"/>
      <c r="Z146" s="218"/>
      <c r="AA146" s="218"/>
      <c r="AB146" s="212"/>
      <c r="AC146" s="212"/>
      <c r="AD146" s="218"/>
      <c r="AE146" s="218"/>
      <c r="AF146" s="212"/>
      <c r="AG146" s="212"/>
      <c r="AH146" s="218"/>
      <c r="AI146" s="218"/>
      <c r="AJ146" s="212"/>
      <c r="AK146" s="212"/>
      <c r="AL146" s="212"/>
      <c r="AM146" s="212"/>
      <c r="AN146" s="215"/>
      <c r="AO146" s="215"/>
      <c r="AP146" s="215"/>
      <c r="AQ146" s="209"/>
      <c r="AR146" s="121" t="s">
        <v>124</v>
      </c>
      <c r="AS146" s="121"/>
      <c r="AT146" s="121"/>
      <c r="AU146" s="121"/>
      <c r="AV146" s="121"/>
      <c r="AW146" s="121"/>
      <c r="AX146" s="121"/>
      <c r="AY146" s="122"/>
      <c r="AZ146" s="74"/>
    </row>
    <row r="147" spans="2:52" ht="22.5">
      <c r="B147" s="73"/>
      <c r="C147" s="222" t="s">
        <v>209</v>
      </c>
      <c r="D147" s="234" t="s">
        <v>210</v>
      </c>
      <c r="E147" s="228"/>
      <c r="F147" s="219" t="s">
        <v>121</v>
      </c>
      <c r="G147" s="210"/>
      <c r="H147" s="210"/>
      <c r="I147" s="216">
        <v>0</v>
      </c>
      <c r="J147" s="216">
        <v>0</v>
      </c>
      <c r="K147" s="219">
        <v>2013</v>
      </c>
      <c r="L147" s="219">
        <v>2013</v>
      </c>
      <c r="M147" s="216">
        <f>AS148+AT148+AU148+AV148+AW148</f>
        <v>1.84788</v>
      </c>
      <c r="N147" s="216"/>
      <c r="O147" s="216">
        <f>AU148</f>
        <v>1.84788</v>
      </c>
      <c r="P147" s="210"/>
      <c r="Q147" s="210"/>
      <c r="R147" s="216"/>
      <c r="S147" s="216"/>
      <c r="T147" s="210"/>
      <c r="U147" s="210"/>
      <c r="V147" s="216"/>
      <c r="W147" s="216"/>
      <c r="X147" s="210"/>
      <c r="Y147" s="210"/>
      <c r="Z147" s="216"/>
      <c r="AA147" s="216"/>
      <c r="AB147" s="210"/>
      <c r="AC147" s="210"/>
      <c r="AD147" s="216"/>
      <c r="AE147" s="216"/>
      <c r="AF147" s="210"/>
      <c r="AG147" s="210"/>
      <c r="AH147" s="216"/>
      <c r="AI147" s="216"/>
      <c r="AJ147" s="210"/>
      <c r="AK147" s="210"/>
      <c r="AL147" s="210"/>
      <c r="AM147" s="210"/>
      <c r="AN147" s="213">
        <f>P147+T147+X147+AB147+AF147+AJ147</f>
        <v>0</v>
      </c>
      <c r="AO147" s="213">
        <f>Q147+U147+Y147+AC147+AG147+AK147</f>
        <v>0</v>
      </c>
      <c r="AP147" s="213">
        <f>R147+V147+Z147+AD147+AH147+AL147</f>
        <v>0</v>
      </c>
      <c r="AQ147" s="209">
        <f>S147+W147+AA147+AE147+AI147+AM147</f>
        <v>0</v>
      </c>
      <c r="AR147" s="116" t="s">
        <v>122</v>
      </c>
      <c r="AS147" s="117">
        <f aca="true" t="shared" si="65" ref="AS147:AX147">SUM(AS148:AS149)</f>
        <v>0</v>
      </c>
      <c r="AT147" s="117">
        <f t="shared" si="65"/>
        <v>0</v>
      </c>
      <c r="AU147" s="117">
        <f t="shared" si="65"/>
        <v>1.84788</v>
      </c>
      <c r="AV147" s="117">
        <f t="shared" si="65"/>
        <v>0</v>
      </c>
      <c r="AW147" s="117">
        <f t="shared" si="65"/>
        <v>0</v>
      </c>
      <c r="AX147" s="117">
        <f t="shared" si="65"/>
        <v>0</v>
      </c>
      <c r="AY147" s="98">
        <f>SUM(AS147:AX147)</f>
        <v>1.84788</v>
      </c>
      <c r="AZ147" s="74"/>
    </row>
    <row r="148" spans="2:52" ht="45">
      <c r="B148" s="73"/>
      <c r="C148" s="223"/>
      <c r="D148" s="235"/>
      <c r="E148" s="229"/>
      <c r="F148" s="220"/>
      <c r="G148" s="211"/>
      <c r="H148" s="211"/>
      <c r="I148" s="217"/>
      <c r="J148" s="217"/>
      <c r="K148" s="220"/>
      <c r="L148" s="220"/>
      <c r="M148" s="217"/>
      <c r="N148" s="217"/>
      <c r="O148" s="217"/>
      <c r="P148" s="211"/>
      <c r="Q148" s="211"/>
      <c r="R148" s="217"/>
      <c r="S148" s="217"/>
      <c r="T148" s="211"/>
      <c r="U148" s="211"/>
      <c r="V148" s="217"/>
      <c r="W148" s="217"/>
      <c r="X148" s="211"/>
      <c r="Y148" s="211"/>
      <c r="Z148" s="217"/>
      <c r="AA148" s="217"/>
      <c r="AB148" s="211"/>
      <c r="AC148" s="211"/>
      <c r="AD148" s="217"/>
      <c r="AE148" s="217"/>
      <c r="AF148" s="211"/>
      <c r="AG148" s="211"/>
      <c r="AH148" s="217"/>
      <c r="AI148" s="217"/>
      <c r="AJ148" s="211"/>
      <c r="AK148" s="211"/>
      <c r="AL148" s="211"/>
      <c r="AM148" s="211"/>
      <c r="AN148" s="214"/>
      <c r="AO148" s="214"/>
      <c r="AP148" s="214"/>
      <c r="AQ148" s="209"/>
      <c r="AR148" s="118" t="s">
        <v>123</v>
      </c>
      <c r="AS148" s="119"/>
      <c r="AT148" s="119"/>
      <c r="AU148" s="119">
        <f>1.566*1.18</f>
        <v>1.84788</v>
      </c>
      <c r="AV148" s="119"/>
      <c r="AW148" s="119"/>
      <c r="AX148" s="120"/>
      <c r="AY148" s="98">
        <f>SUM(AS148:AX148)</f>
        <v>1.84788</v>
      </c>
      <c r="AZ148" s="74"/>
    </row>
    <row r="149" spans="2:52" ht="12.75">
      <c r="B149" s="73"/>
      <c r="C149" s="224"/>
      <c r="D149" s="236"/>
      <c r="E149" s="230"/>
      <c r="F149" s="221"/>
      <c r="G149" s="212"/>
      <c r="H149" s="212"/>
      <c r="I149" s="218"/>
      <c r="J149" s="218"/>
      <c r="K149" s="221"/>
      <c r="L149" s="221"/>
      <c r="M149" s="218"/>
      <c r="N149" s="218"/>
      <c r="O149" s="218"/>
      <c r="P149" s="212"/>
      <c r="Q149" s="212"/>
      <c r="R149" s="218"/>
      <c r="S149" s="218"/>
      <c r="T149" s="212"/>
      <c r="U149" s="212"/>
      <c r="V149" s="218"/>
      <c r="W149" s="218"/>
      <c r="X149" s="212"/>
      <c r="Y149" s="212"/>
      <c r="Z149" s="218"/>
      <c r="AA149" s="218"/>
      <c r="AB149" s="212"/>
      <c r="AC149" s="212"/>
      <c r="AD149" s="218"/>
      <c r="AE149" s="218"/>
      <c r="AF149" s="212"/>
      <c r="AG149" s="212"/>
      <c r="AH149" s="218"/>
      <c r="AI149" s="218"/>
      <c r="AJ149" s="212"/>
      <c r="AK149" s="212"/>
      <c r="AL149" s="212"/>
      <c r="AM149" s="212"/>
      <c r="AN149" s="215"/>
      <c r="AO149" s="215"/>
      <c r="AP149" s="215"/>
      <c r="AQ149" s="209"/>
      <c r="AR149" s="121" t="s">
        <v>124</v>
      </c>
      <c r="AS149" s="121"/>
      <c r="AT149" s="121"/>
      <c r="AU149" s="121"/>
      <c r="AV149" s="121"/>
      <c r="AW149" s="121"/>
      <c r="AX149" s="121"/>
      <c r="AY149" s="122"/>
      <c r="AZ149" s="74"/>
    </row>
    <row r="150" spans="2:52" ht="22.5">
      <c r="B150" s="73"/>
      <c r="C150" s="222" t="s">
        <v>211</v>
      </c>
      <c r="D150" s="234" t="s">
        <v>212</v>
      </c>
      <c r="E150" s="228"/>
      <c r="F150" s="219" t="s">
        <v>121</v>
      </c>
      <c r="G150" s="210"/>
      <c r="H150" s="210"/>
      <c r="I150" s="216">
        <v>0</v>
      </c>
      <c r="J150" s="216">
        <v>0</v>
      </c>
      <c r="K150" s="219">
        <v>2013</v>
      </c>
      <c r="L150" s="219">
        <v>2013</v>
      </c>
      <c r="M150" s="216">
        <f>AS151+AT151+AU151+AV151+AW151</f>
        <v>3.2886599999999997</v>
      </c>
      <c r="N150" s="216"/>
      <c r="O150" s="216">
        <f>AU151</f>
        <v>3.2886599999999997</v>
      </c>
      <c r="P150" s="210"/>
      <c r="Q150" s="210"/>
      <c r="R150" s="216"/>
      <c r="S150" s="216"/>
      <c r="T150" s="210"/>
      <c r="U150" s="210"/>
      <c r="V150" s="216"/>
      <c r="W150" s="216"/>
      <c r="X150" s="210"/>
      <c r="Y150" s="210"/>
      <c r="Z150" s="216"/>
      <c r="AA150" s="216"/>
      <c r="AB150" s="210"/>
      <c r="AC150" s="210"/>
      <c r="AD150" s="216"/>
      <c r="AE150" s="216"/>
      <c r="AF150" s="210"/>
      <c r="AG150" s="210"/>
      <c r="AH150" s="216"/>
      <c r="AI150" s="216"/>
      <c r="AJ150" s="210"/>
      <c r="AK150" s="210"/>
      <c r="AL150" s="210"/>
      <c r="AM150" s="210"/>
      <c r="AN150" s="213">
        <f>P150+T150+X150+AB150+AF150+AJ150</f>
        <v>0</v>
      </c>
      <c r="AO150" s="213">
        <f>Q150+U150+Y150+AC150+AG150+AK150</f>
        <v>0</v>
      </c>
      <c r="AP150" s="213">
        <f>R150+V150+Z150+AD150+AH150+AL150</f>
        <v>0</v>
      </c>
      <c r="AQ150" s="209">
        <f>S150+W150+AA150+AE150+AI150+AM150</f>
        <v>0</v>
      </c>
      <c r="AR150" s="116" t="s">
        <v>122</v>
      </c>
      <c r="AS150" s="117">
        <f aca="true" t="shared" si="66" ref="AS150:AX150">SUM(AS151:AS152)</f>
        <v>0</v>
      </c>
      <c r="AT150" s="117">
        <f t="shared" si="66"/>
        <v>0</v>
      </c>
      <c r="AU150" s="117">
        <f t="shared" si="66"/>
        <v>3.2886599999999997</v>
      </c>
      <c r="AV150" s="117">
        <f t="shared" si="66"/>
        <v>0</v>
      </c>
      <c r="AW150" s="117">
        <f t="shared" si="66"/>
        <v>0</v>
      </c>
      <c r="AX150" s="117">
        <f t="shared" si="66"/>
        <v>0</v>
      </c>
      <c r="AY150" s="98">
        <f>SUM(AS150:AX150)</f>
        <v>3.2886599999999997</v>
      </c>
      <c r="AZ150" s="74"/>
    </row>
    <row r="151" spans="2:52" ht="45">
      <c r="B151" s="73"/>
      <c r="C151" s="223"/>
      <c r="D151" s="235"/>
      <c r="E151" s="229"/>
      <c r="F151" s="220"/>
      <c r="G151" s="211"/>
      <c r="H151" s="211"/>
      <c r="I151" s="217"/>
      <c r="J151" s="217"/>
      <c r="K151" s="220"/>
      <c r="L151" s="220"/>
      <c r="M151" s="217"/>
      <c r="N151" s="217"/>
      <c r="O151" s="217"/>
      <c r="P151" s="211"/>
      <c r="Q151" s="211"/>
      <c r="R151" s="217"/>
      <c r="S151" s="217"/>
      <c r="T151" s="211"/>
      <c r="U151" s="211"/>
      <c r="V151" s="217"/>
      <c r="W151" s="217"/>
      <c r="X151" s="211"/>
      <c r="Y151" s="211"/>
      <c r="Z151" s="217"/>
      <c r="AA151" s="217"/>
      <c r="AB151" s="211"/>
      <c r="AC151" s="211"/>
      <c r="AD151" s="217"/>
      <c r="AE151" s="217"/>
      <c r="AF151" s="211"/>
      <c r="AG151" s="211"/>
      <c r="AH151" s="217"/>
      <c r="AI151" s="217"/>
      <c r="AJ151" s="211"/>
      <c r="AK151" s="211"/>
      <c r="AL151" s="211"/>
      <c r="AM151" s="211"/>
      <c r="AN151" s="214"/>
      <c r="AO151" s="214"/>
      <c r="AP151" s="214"/>
      <c r="AQ151" s="209"/>
      <c r="AR151" s="118" t="s">
        <v>123</v>
      </c>
      <c r="AS151" s="119"/>
      <c r="AT151" s="119"/>
      <c r="AU151" s="119">
        <f>2.787*1.18</f>
        <v>3.2886599999999997</v>
      </c>
      <c r="AV151" s="119"/>
      <c r="AW151" s="119"/>
      <c r="AX151" s="120"/>
      <c r="AY151" s="98">
        <f>SUM(AS151:AX151)</f>
        <v>3.2886599999999997</v>
      </c>
      <c r="AZ151" s="74"/>
    </row>
    <row r="152" spans="2:52" ht="12.75">
      <c r="B152" s="73"/>
      <c r="C152" s="224"/>
      <c r="D152" s="236"/>
      <c r="E152" s="230"/>
      <c r="F152" s="221"/>
      <c r="G152" s="212"/>
      <c r="H152" s="212"/>
      <c r="I152" s="218"/>
      <c r="J152" s="218"/>
      <c r="K152" s="221"/>
      <c r="L152" s="221"/>
      <c r="M152" s="218"/>
      <c r="N152" s="218"/>
      <c r="O152" s="218"/>
      <c r="P152" s="212"/>
      <c r="Q152" s="212"/>
      <c r="R152" s="218"/>
      <c r="S152" s="218"/>
      <c r="T152" s="212"/>
      <c r="U152" s="212"/>
      <c r="V152" s="218"/>
      <c r="W152" s="218"/>
      <c r="X152" s="212"/>
      <c r="Y152" s="212"/>
      <c r="Z152" s="218"/>
      <c r="AA152" s="218"/>
      <c r="AB152" s="212"/>
      <c r="AC152" s="212"/>
      <c r="AD152" s="218"/>
      <c r="AE152" s="218"/>
      <c r="AF152" s="212"/>
      <c r="AG152" s="212"/>
      <c r="AH152" s="218"/>
      <c r="AI152" s="218"/>
      <c r="AJ152" s="212"/>
      <c r="AK152" s="212"/>
      <c r="AL152" s="212"/>
      <c r="AM152" s="212"/>
      <c r="AN152" s="215"/>
      <c r="AO152" s="215"/>
      <c r="AP152" s="215"/>
      <c r="AQ152" s="209"/>
      <c r="AR152" s="121" t="s">
        <v>124</v>
      </c>
      <c r="AS152" s="121"/>
      <c r="AT152" s="121"/>
      <c r="AU152" s="121"/>
      <c r="AV152" s="121"/>
      <c r="AW152" s="121"/>
      <c r="AX152" s="121"/>
      <c r="AY152" s="122"/>
      <c r="AZ152" s="74"/>
    </row>
    <row r="153" spans="2:52" ht="22.5">
      <c r="B153" s="73"/>
      <c r="C153" s="222" t="s">
        <v>213</v>
      </c>
      <c r="D153" s="234" t="s">
        <v>214</v>
      </c>
      <c r="E153" s="228"/>
      <c r="F153" s="219" t="s">
        <v>121</v>
      </c>
      <c r="G153" s="210"/>
      <c r="H153" s="210"/>
      <c r="I153" s="216">
        <v>0</v>
      </c>
      <c r="J153" s="216">
        <v>0</v>
      </c>
      <c r="K153" s="219">
        <v>2013</v>
      </c>
      <c r="L153" s="219">
        <v>2013</v>
      </c>
      <c r="M153" s="216">
        <f>AS154+AT154+AU154+AV154+AW154</f>
        <v>2.32814</v>
      </c>
      <c r="N153" s="216"/>
      <c r="O153" s="216">
        <f>AU154</f>
        <v>2.32814</v>
      </c>
      <c r="P153" s="210"/>
      <c r="Q153" s="210"/>
      <c r="R153" s="216"/>
      <c r="S153" s="216"/>
      <c r="T153" s="210"/>
      <c r="U153" s="210"/>
      <c r="V153" s="216"/>
      <c r="W153" s="216"/>
      <c r="X153" s="210"/>
      <c r="Y153" s="210"/>
      <c r="Z153" s="216"/>
      <c r="AA153" s="216"/>
      <c r="AB153" s="210"/>
      <c r="AC153" s="210"/>
      <c r="AD153" s="216"/>
      <c r="AE153" s="216"/>
      <c r="AF153" s="210"/>
      <c r="AG153" s="210"/>
      <c r="AH153" s="216"/>
      <c r="AI153" s="216"/>
      <c r="AJ153" s="210"/>
      <c r="AK153" s="210"/>
      <c r="AL153" s="210"/>
      <c r="AM153" s="210"/>
      <c r="AN153" s="213">
        <f>P153+T153+X153+AB153+AF153+AJ153</f>
        <v>0</v>
      </c>
      <c r="AO153" s="213">
        <f>Q153+U153+Y153+AC153+AG153+AK153</f>
        <v>0</v>
      </c>
      <c r="AP153" s="213">
        <f>R153+V153+Z153+AD153+AH153+AL153</f>
        <v>0</v>
      </c>
      <c r="AQ153" s="209">
        <f>S153+W153+AA153+AE153+AI153+AM153</f>
        <v>0</v>
      </c>
      <c r="AR153" s="116" t="s">
        <v>122</v>
      </c>
      <c r="AS153" s="117">
        <f aca="true" t="shared" si="67" ref="AS153:AX153">SUM(AS154:AS155)</f>
        <v>0</v>
      </c>
      <c r="AT153" s="117">
        <f t="shared" si="67"/>
        <v>0</v>
      </c>
      <c r="AU153" s="117">
        <f t="shared" si="67"/>
        <v>2.32814</v>
      </c>
      <c r="AV153" s="117">
        <f t="shared" si="67"/>
        <v>0</v>
      </c>
      <c r="AW153" s="117">
        <f t="shared" si="67"/>
        <v>0</v>
      </c>
      <c r="AX153" s="117">
        <f t="shared" si="67"/>
        <v>0</v>
      </c>
      <c r="AY153" s="98">
        <f>SUM(AS153:AX153)</f>
        <v>2.32814</v>
      </c>
      <c r="AZ153" s="74"/>
    </row>
    <row r="154" spans="2:52" ht="45">
      <c r="B154" s="73"/>
      <c r="C154" s="223"/>
      <c r="D154" s="235"/>
      <c r="E154" s="229"/>
      <c r="F154" s="220"/>
      <c r="G154" s="211"/>
      <c r="H154" s="211"/>
      <c r="I154" s="217"/>
      <c r="J154" s="217"/>
      <c r="K154" s="220"/>
      <c r="L154" s="220"/>
      <c r="M154" s="217"/>
      <c r="N154" s="217"/>
      <c r="O154" s="217"/>
      <c r="P154" s="211"/>
      <c r="Q154" s="211"/>
      <c r="R154" s="217"/>
      <c r="S154" s="217"/>
      <c r="T154" s="211"/>
      <c r="U154" s="211"/>
      <c r="V154" s="217"/>
      <c r="W154" s="217"/>
      <c r="X154" s="211"/>
      <c r="Y154" s="211"/>
      <c r="Z154" s="217"/>
      <c r="AA154" s="217"/>
      <c r="AB154" s="211"/>
      <c r="AC154" s="211"/>
      <c r="AD154" s="217"/>
      <c r="AE154" s="217"/>
      <c r="AF154" s="211"/>
      <c r="AG154" s="211"/>
      <c r="AH154" s="217"/>
      <c r="AI154" s="217"/>
      <c r="AJ154" s="211"/>
      <c r="AK154" s="211"/>
      <c r="AL154" s="211"/>
      <c r="AM154" s="211"/>
      <c r="AN154" s="214"/>
      <c r="AO154" s="214"/>
      <c r="AP154" s="214"/>
      <c r="AQ154" s="209"/>
      <c r="AR154" s="118" t="s">
        <v>123</v>
      </c>
      <c r="AS154" s="119"/>
      <c r="AT154" s="119"/>
      <c r="AU154" s="119">
        <f>1.973*1.18</f>
        <v>2.32814</v>
      </c>
      <c r="AV154" s="119"/>
      <c r="AW154" s="119"/>
      <c r="AX154" s="120"/>
      <c r="AY154" s="98">
        <f>SUM(AS154:AX154)</f>
        <v>2.32814</v>
      </c>
      <c r="AZ154" s="74"/>
    </row>
    <row r="155" spans="2:52" ht="12.75">
      <c r="B155" s="73"/>
      <c r="C155" s="224"/>
      <c r="D155" s="236"/>
      <c r="E155" s="230"/>
      <c r="F155" s="221"/>
      <c r="G155" s="212"/>
      <c r="H155" s="212"/>
      <c r="I155" s="218"/>
      <c r="J155" s="218"/>
      <c r="K155" s="221"/>
      <c r="L155" s="221"/>
      <c r="M155" s="218"/>
      <c r="N155" s="218"/>
      <c r="O155" s="218"/>
      <c r="P155" s="212"/>
      <c r="Q155" s="212"/>
      <c r="R155" s="218"/>
      <c r="S155" s="218"/>
      <c r="T155" s="212"/>
      <c r="U155" s="212"/>
      <c r="V155" s="218"/>
      <c r="W155" s="218"/>
      <c r="X155" s="212"/>
      <c r="Y155" s="212"/>
      <c r="Z155" s="218"/>
      <c r="AA155" s="218"/>
      <c r="AB155" s="212"/>
      <c r="AC155" s="212"/>
      <c r="AD155" s="218"/>
      <c r="AE155" s="218"/>
      <c r="AF155" s="212"/>
      <c r="AG155" s="212"/>
      <c r="AH155" s="218"/>
      <c r="AI155" s="218"/>
      <c r="AJ155" s="212"/>
      <c r="AK155" s="212"/>
      <c r="AL155" s="212"/>
      <c r="AM155" s="212"/>
      <c r="AN155" s="215"/>
      <c r="AO155" s="215"/>
      <c r="AP155" s="215"/>
      <c r="AQ155" s="209"/>
      <c r="AR155" s="121" t="s">
        <v>124</v>
      </c>
      <c r="AS155" s="121"/>
      <c r="AT155" s="121"/>
      <c r="AU155" s="121"/>
      <c r="AV155" s="121"/>
      <c r="AW155" s="121"/>
      <c r="AX155" s="121"/>
      <c r="AY155" s="122"/>
      <c r="AZ155" s="74"/>
    </row>
    <row r="156" spans="2:52" ht="22.5">
      <c r="B156" s="73"/>
      <c r="C156" s="222" t="s">
        <v>215</v>
      </c>
      <c r="D156" s="234" t="s">
        <v>216</v>
      </c>
      <c r="E156" s="228"/>
      <c r="F156" s="219" t="s">
        <v>121</v>
      </c>
      <c r="G156" s="210"/>
      <c r="H156" s="210"/>
      <c r="I156" s="216">
        <v>0</v>
      </c>
      <c r="J156" s="216">
        <v>0</v>
      </c>
      <c r="K156" s="219">
        <v>2013</v>
      </c>
      <c r="L156" s="219">
        <v>2013</v>
      </c>
      <c r="M156" s="216">
        <f>AS157+AT157+AU157+AV157+AW157</f>
        <v>4.881659999999999</v>
      </c>
      <c r="N156" s="216"/>
      <c r="O156" s="216">
        <f>AU157</f>
        <v>4.881659999999999</v>
      </c>
      <c r="P156" s="210"/>
      <c r="Q156" s="210"/>
      <c r="R156" s="216"/>
      <c r="S156" s="216"/>
      <c r="T156" s="210"/>
      <c r="U156" s="210"/>
      <c r="V156" s="216"/>
      <c r="W156" s="216"/>
      <c r="X156" s="210"/>
      <c r="Y156" s="210"/>
      <c r="Z156" s="216"/>
      <c r="AA156" s="216"/>
      <c r="AB156" s="210"/>
      <c r="AC156" s="210"/>
      <c r="AD156" s="216"/>
      <c r="AE156" s="216"/>
      <c r="AF156" s="210"/>
      <c r="AG156" s="210"/>
      <c r="AH156" s="216"/>
      <c r="AI156" s="216"/>
      <c r="AJ156" s="210"/>
      <c r="AK156" s="210"/>
      <c r="AL156" s="210"/>
      <c r="AM156" s="210"/>
      <c r="AN156" s="213">
        <f>P156+T156+X156+AB156+AF156+AJ156</f>
        <v>0</v>
      </c>
      <c r="AO156" s="213">
        <f>Q156+U156+Y156+AC156+AG156+AK156</f>
        <v>0</v>
      </c>
      <c r="AP156" s="213">
        <f>R156+V156+Z156+AD156+AH156+AL156</f>
        <v>0</v>
      </c>
      <c r="AQ156" s="209">
        <f>S156+W156+AA156+AE156+AI156+AM156</f>
        <v>0</v>
      </c>
      <c r="AR156" s="116" t="s">
        <v>122</v>
      </c>
      <c r="AS156" s="117">
        <f aca="true" t="shared" si="68" ref="AS156:AX156">SUM(AS157:AS158)</f>
        <v>0</v>
      </c>
      <c r="AT156" s="117">
        <f t="shared" si="68"/>
        <v>0</v>
      </c>
      <c r="AU156" s="117">
        <f t="shared" si="68"/>
        <v>4.881659999999999</v>
      </c>
      <c r="AV156" s="117">
        <f t="shared" si="68"/>
        <v>0</v>
      </c>
      <c r="AW156" s="117">
        <f t="shared" si="68"/>
        <v>0</v>
      </c>
      <c r="AX156" s="117">
        <f t="shared" si="68"/>
        <v>0</v>
      </c>
      <c r="AY156" s="98">
        <f>SUM(AS156:AX156)</f>
        <v>4.881659999999999</v>
      </c>
      <c r="AZ156" s="74"/>
    </row>
    <row r="157" spans="2:52" ht="45">
      <c r="B157" s="73"/>
      <c r="C157" s="223"/>
      <c r="D157" s="235"/>
      <c r="E157" s="229"/>
      <c r="F157" s="220"/>
      <c r="G157" s="211"/>
      <c r="H157" s="211"/>
      <c r="I157" s="217"/>
      <c r="J157" s="217"/>
      <c r="K157" s="220"/>
      <c r="L157" s="220"/>
      <c r="M157" s="217"/>
      <c r="N157" s="217"/>
      <c r="O157" s="217"/>
      <c r="P157" s="211"/>
      <c r="Q157" s="211"/>
      <c r="R157" s="217"/>
      <c r="S157" s="217"/>
      <c r="T157" s="211"/>
      <c r="U157" s="211"/>
      <c r="V157" s="217"/>
      <c r="W157" s="217"/>
      <c r="X157" s="211"/>
      <c r="Y157" s="211"/>
      <c r="Z157" s="217"/>
      <c r="AA157" s="217"/>
      <c r="AB157" s="211"/>
      <c r="AC157" s="211"/>
      <c r="AD157" s="217"/>
      <c r="AE157" s="217"/>
      <c r="AF157" s="211"/>
      <c r="AG157" s="211"/>
      <c r="AH157" s="217"/>
      <c r="AI157" s="217"/>
      <c r="AJ157" s="211"/>
      <c r="AK157" s="211"/>
      <c r="AL157" s="211"/>
      <c r="AM157" s="211"/>
      <c r="AN157" s="214"/>
      <c r="AO157" s="214"/>
      <c r="AP157" s="214"/>
      <c r="AQ157" s="209"/>
      <c r="AR157" s="118" t="s">
        <v>123</v>
      </c>
      <c r="AS157" s="119"/>
      <c r="AT157" s="119"/>
      <c r="AU157" s="119">
        <f>4.137*1.18</f>
        <v>4.881659999999999</v>
      </c>
      <c r="AV157" s="119"/>
      <c r="AW157" s="119"/>
      <c r="AX157" s="120"/>
      <c r="AY157" s="98">
        <f>SUM(AS157:AX157)</f>
        <v>4.881659999999999</v>
      </c>
      <c r="AZ157" s="74"/>
    </row>
    <row r="158" spans="2:52" ht="12.75">
      <c r="B158" s="73"/>
      <c r="C158" s="224"/>
      <c r="D158" s="236"/>
      <c r="E158" s="230"/>
      <c r="F158" s="221"/>
      <c r="G158" s="212"/>
      <c r="H158" s="212"/>
      <c r="I158" s="218"/>
      <c r="J158" s="218"/>
      <c r="K158" s="221"/>
      <c r="L158" s="221"/>
      <c r="M158" s="218"/>
      <c r="N158" s="218"/>
      <c r="O158" s="218"/>
      <c r="P158" s="212"/>
      <c r="Q158" s="212"/>
      <c r="R158" s="218"/>
      <c r="S158" s="218"/>
      <c r="T158" s="212"/>
      <c r="U158" s="212"/>
      <c r="V158" s="218"/>
      <c r="W158" s="218"/>
      <c r="X158" s="212"/>
      <c r="Y158" s="212"/>
      <c r="Z158" s="218"/>
      <c r="AA158" s="218"/>
      <c r="AB158" s="212"/>
      <c r="AC158" s="212"/>
      <c r="AD158" s="218"/>
      <c r="AE158" s="218"/>
      <c r="AF158" s="212"/>
      <c r="AG158" s="212"/>
      <c r="AH158" s="218"/>
      <c r="AI158" s="218"/>
      <c r="AJ158" s="212"/>
      <c r="AK158" s="212"/>
      <c r="AL158" s="212"/>
      <c r="AM158" s="212"/>
      <c r="AN158" s="215"/>
      <c r="AO158" s="215"/>
      <c r="AP158" s="215"/>
      <c r="AQ158" s="209"/>
      <c r="AR158" s="121" t="s">
        <v>124</v>
      </c>
      <c r="AS158" s="121"/>
      <c r="AT158" s="121"/>
      <c r="AU158" s="121"/>
      <c r="AV158" s="121"/>
      <c r="AW158" s="121"/>
      <c r="AX158" s="121"/>
      <c r="AY158" s="122"/>
      <c r="AZ158" s="74"/>
    </row>
    <row r="159" spans="2:52" ht="22.5">
      <c r="B159" s="73"/>
      <c r="C159" s="222" t="s">
        <v>217</v>
      </c>
      <c r="D159" s="234" t="s">
        <v>218</v>
      </c>
      <c r="E159" s="228"/>
      <c r="F159" s="219" t="s">
        <v>121</v>
      </c>
      <c r="G159" s="210"/>
      <c r="H159" s="210"/>
      <c r="I159" s="216">
        <v>0</v>
      </c>
      <c r="J159" s="216">
        <v>0</v>
      </c>
      <c r="K159" s="219">
        <v>2013</v>
      </c>
      <c r="L159" s="219">
        <v>2013</v>
      </c>
      <c r="M159" s="216">
        <f>AS160+AT160+AU160+AV160+AW160</f>
        <v>1.7582</v>
      </c>
      <c r="N159" s="216"/>
      <c r="O159" s="216">
        <f>AU160</f>
        <v>1.7582</v>
      </c>
      <c r="P159" s="210"/>
      <c r="Q159" s="210"/>
      <c r="R159" s="216"/>
      <c r="S159" s="216"/>
      <c r="T159" s="210"/>
      <c r="U159" s="210"/>
      <c r="V159" s="216"/>
      <c r="W159" s="216"/>
      <c r="X159" s="210"/>
      <c r="Y159" s="210"/>
      <c r="Z159" s="216"/>
      <c r="AA159" s="216"/>
      <c r="AB159" s="210"/>
      <c r="AC159" s="210"/>
      <c r="AD159" s="216"/>
      <c r="AE159" s="216"/>
      <c r="AF159" s="210"/>
      <c r="AG159" s="210"/>
      <c r="AH159" s="216"/>
      <c r="AI159" s="216"/>
      <c r="AJ159" s="210"/>
      <c r="AK159" s="210"/>
      <c r="AL159" s="210"/>
      <c r="AM159" s="210"/>
      <c r="AN159" s="213">
        <f>P159+T159+X159+AB159+AF159+AJ159</f>
        <v>0</v>
      </c>
      <c r="AO159" s="213">
        <f>Q159+U159+Y159+AC159+AG159+AK159</f>
        <v>0</v>
      </c>
      <c r="AP159" s="213">
        <f>R159+V159+Z159+AD159+AH159+AL159</f>
        <v>0</v>
      </c>
      <c r="AQ159" s="209">
        <f>S159+W159+AA159+AE159+AI159+AM159</f>
        <v>0</v>
      </c>
      <c r="AR159" s="116" t="s">
        <v>122</v>
      </c>
      <c r="AS159" s="117">
        <f aca="true" t="shared" si="69" ref="AS159:AX159">SUM(AS160:AS161)</f>
        <v>0</v>
      </c>
      <c r="AT159" s="117">
        <f t="shared" si="69"/>
        <v>0</v>
      </c>
      <c r="AU159" s="117">
        <f t="shared" si="69"/>
        <v>1.7582</v>
      </c>
      <c r="AV159" s="117">
        <f t="shared" si="69"/>
        <v>0</v>
      </c>
      <c r="AW159" s="117">
        <f t="shared" si="69"/>
        <v>0</v>
      </c>
      <c r="AX159" s="117">
        <f t="shared" si="69"/>
        <v>0</v>
      </c>
      <c r="AY159" s="98">
        <f>SUM(AS159:AX159)</f>
        <v>1.7582</v>
      </c>
      <c r="AZ159" s="74"/>
    </row>
    <row r="160" spans="2:52" ht="45">
      <c r="B160" s="73"/>
      <c r="C160" s="223"/>
      <c r="D160" s="235"/>
      <c r="E160" s="229"/>
      <c r="F160" s="220"/>
      <c r="G160" s="211"/>
      <c r="H160" s="211"/>
      <c r="I160" s="217"/>
      <c r="J160" s="217"/>
      <c r="K160" s="220"/>
      <c r="L160" s="220"/>
      <c r="M160" s="217"/>
      <c r="N160" s="217"/>
      <c r="O160" s="217"/>
      <c r="P160" s="211"/>
      <c r="Q160" s="211"/>
      <c r="R160" s="217"/>
      <c r="S160" s="217"/>
      <c r="T160" s="211"/>
      <c r="U160" s="211"/>
      <c r="V160" s="217"/>
      <c r="W160" s="217"/>
      <c r="X160" s="211"/>
      <c r="Y160" s="211"/>
      <c r="Z160" s="217"/>
      <c r="AA160" s="217"/>
      <c r="AB160" s="211"/>
      <c r="AC160" s="211"/>
      <c r="AD160" s="217"/>
      <c r="AE160" s="217"/>
      <c r="AF160" s="211"/>
      <c r="AG160" s="211"/>
      <c r="AH160" s="217"/>
      <c r="AI160" s="217"/>
      <c r="AJ160" s="211"/>
      <c r="AK160" s="211"/>
      <c r="AL160" s="211"/>
      <c r="AM160" s="211"/>
      <c r="AN160" s="214"/>
      <c r="AO160" s="214"/>
      <c r="AP160" s="214"/>
      <c r="AQ160" s="209"/>
      <c r="AR160" s="118" t="s">
        <v>123</v>
      </c>
      <c r="AS160" s="119"/>
      <c r="AT160" s="119"/>
      <c r="AU160" s="119">
        <f>1.49*1.18</f>
        <v>1.7582</v>
      </c>
      <c r="AV160" s="119"/>
      <c r="AW160" s="119"/>
      <c r="AX160" s="120"/>
      <c r="AY160" s="98">
        <f>SUM(AS160:AX160)</f>
        <v>1.7582</v>
      </c>
      <c r="AZ160" s="74"/>
    </row>
    <row r="161" spans="2:52" ht="12.75">
      <c r="B161" s="73"/>
      <c r="C161" s="224"/>
      <c r="D161" s="236"/>
      <c r="E161" s="230"/>
      <c r="F161" s="221"/>
      <c r="G161" s="212"/>
      <c r="H161" s="212"/>
      <c r="I161" s="218"/>
      <c r="J161" s="218"/>
      <c r="K161" s="221"/>
      <c r="L161" s="221"/>
      <c r="M161" s="218"/>
      <c r="N161" s="218"/>
      <c r="O161" s="218"/>
      <c r="P161" s="212"/>
      <c r="Q161" s="212"/>
      <c r="R161" s="218"/>
      <c r="S161" s="218"/>
      <c r="T161" s="212"/>
      <c r="U161" s="212"/>
      <c r="V161" s="218"/>
      <c r="W161" s="218"/>
      <c r="X161" s="212"/>
      <c r="Y161" s="212"/>
      <c r="Z161" s="218"/>
      <c r="AA161" s="218"/>
      <c r="AB161" s="212"/>
      <c r="AC161" s="212"/>
      <c r="AD161" s="218"/>
      <c r="AE161" s="218"/>
      <c r="AF161" s="212"/>
      <c r="AG161" s="212"/>
      <c r="AH161" s="218"/>
      <c r="AI161" s="218"/>
      <c r="AJ161" s="212"/>
      <c r="AK161" s="212"/>
      <c r="AL161" s="212"/>
      <c r="AM161" s="212"/>
      <c r="AN161" s="215"/>
      <c r="AO161" s="215"/>
      <c r="AP161" s="215"/>
      <c r="AQ161" s="209"/>
      <c r="AR161" s="121" t="s">
        <v>124</v>
      </c>
      <c r="AS161" s="121"/>
      <c r="AT161" s="121"/>
      <c r="AU161" s="121"/>
      <c r="AV161" s="121"/>
      <c r="AW161" s="121"/>
      <c r="AX161" s="121"/>
      <c r="AY161" s="122"/>
      <c r="AZ161" s="74"/>
    </row>
    <row r="162" spans="2:52" ht="22.5">
      <c r="B162" s="73"/>
      <c r="C162" s="222" t="s">
        <v>219</v>
      </c>
      <c r="D162" s="234" t="s">
        <v>220</v>
      </c>
      <c r="E162" s="228"/>
      <c r="F162" s="219" t="s">
        <v>121</v>
      </c>
      <c r="G162" s="210"/>
      <c r="H162" s="210"/>
      <c r="I162" s="216">
        <v>0</v>
      </c>
      <c r="J162" s="216">
        <v>0</v>
      </c>
      <c r="K162" s="219">
        <v>2013</v>
      </c>
      <c r="L162" s="219">
        <v>2013</v>
      </c>
      <c r="M162" s="216">
        <f>AS163+AT163+AU163+AV163+AW163</f>
        <v>3.61434</v>
      </c>
      <c r="N162" s="216"/>
      <c r="O162" s="216">
        <f>AU163</f>
        <v>3.61434</v>
      </c>
      <c r="P162" s="210"/>
      <c r="Q162" s="210"/>
      <c r="R162" s="216"/>
      <c r="S162" s="216"/>
      <c r="T162" s="210"/>
      <c r="U162" s="210"/>
      <c r="V162" s="216"/>
      <c r="W162" s="216"/>
      <c r="X162" s="210"/>
      <c r="Y162" s="210"/>
      <c r="Z162" s="216"/>
      <c r="AA162" s="216"/>
      <c r="AB162" s="210"/>
      <c r="AC162" s="210"/>
      <c r="AD162" s="216"/>
      <c r="AE162" s="216"/>
      <c r="AF162" s="210"/>
      <c r="AG162" s="210"/>
      <c r="AH162" s="216"/>
      <c r="AI162" s="216"/>
      <c r="AJ162" s="210"/>
      <c r="AK162" s="210"/>
      <c r="AL162" s="210"/>
      <c r="AM162" s="210"/>
      <c r="AN162" s="213">
        <f>P162+T162+X162+AB162+AF162+AJ162</f>
        <v>0</v>
      </c>
      <c r="AO162" s="213">
        <f>Q162+U162+Y162+AC162+AG162+AK162</f>
        <v>0</v>
      </c>
      <c r="AP162" s="213">
        <f>R162+V162+Z162+AD162+AH162+AL162</f>
        <v>0</v>
      </c>
      <c r="AQ162" s="209">
        <f>S162+W162+AA162+AE162+AI162+AM162</f>
        <v>0</v>
      </c>
      <c r="AR162" s="116" t="s">
        <v>122</v>
      </c>
      <c r="AS162" s="117">
        <f aca="true" t="shared" si="70" ref="AS162:AX162">SUM(AS163:AS164)</f>
        <v>0</v>
      </c>
      <c r="AT162" s="117">
        <f t="shared" si="70"/>
        <v>0</v>
      </c>
      <c r="AU162" s="117">
        <f t="shared" si="70"/>
        <v>3.61434</v>
      </c>
      <c r="AV162" s="117">
        <f t="shared" si="70"/>
        <v>0</v>
      </c>
      <c r="AW162" s="117">
        <f t="shared" si="70"/>
        <v>0</v>
      </c>
      <c r="AX162" s="117">
        <f t="shared" si="70"/>
        <v>0</v>
      </c>
      <c r="AY162" s="98">
        <f>SUM(AS162:AX162)</f>
        <v>3.61434</v>
      </c>
      <c r="AZ162" s="74"/>
    </row>
    <row r="163" spans="2:52" ht="45">
      <c r="B163" s="73"/>
      <c r="C163" s="223"/>
      <c r="D163" s="235"/>
      <c r="E163" s="229"/>
      <c r="F163" s="220"/>
      <c r="G163" s="211"/>
      <c r="H163" s="211"/>
      <c r="I163" s="217"/>
      <c r="J163" s="217"/>
      <c r="K163" s="220"/>
      <c r="L163" s="220"/>
      <c r="M163" s="217"/>
      <c r="N163" s="217"/>
      <c r="O163" s="217"/>
      <c r="P163" s="211"/>
      <c r="Q163" s="211"/>
      <c r="R163" s="217"/>
      <c r="S163" s="217"/>
      <c r="T163" s="211"/>
      <c r="U163" s="211"/>
      <c r="V163" s="217"/>
      <c r="W163" s="217"/>
      <c r="X163" s="211"/>
      <c r="Y163" s="211"/>
      <c r="Z163" s="217"/>
      <c r="AA163" s="217"/>
      <c r="AB163" s="211"/>
      <c r="AC163" s="211"/>
      <c r="AD163" s="217"/>
      <c r="AE163" s="217"/>
      <c r="AF163" s="211"/>
      <c r="AG163" s="211"/>
      <c r="AH163" s="217"/>
      <c r="AI163" s="217"/>
      <c r="AJ163" s="211"/>
      <c r="AK163" s="211"/>
      <c r="AL163" s="211"/>
      <c r="AM163" s="211"/>
      <c r="AN163" s="214"/>
      <c r="AO163" s="214"/>
      <c r="AP163" s="214"/>
      <c r="AQ163" s="209"/>
      <c r="AR163" s="118" t="s">
        <v>123</v>
      </c>
      <c r="AS163" s="119"/>
      <c r="AT163" s="119"/>
      <c r="AU163" s="119">
        <f>3.063*1.18</f>
        <v>3.61434</v>
      </c>
      <c r="AV163" s="119"/>
      <c r="AW163" s="119"/>
      <c r="AX163" s="120"/>
      <c r="AY163" s="98">
        <f>SUM(AS163:AX163)</f>
        <v>3.61434</v>
      </c>
      <c r="AZ163" s="74"/>
    </row>
    <row r="164" spans="2:52" ht="12.75">
      <c r="B164" s="73"/>
      <c r="C164" s="224"/>
      <c r="D164" s="236"/>
      <c r="E164" s="230"/>
      <c r="F164" s="221"/>
      <c r="G164" s="212"/>
      <c r="H164" s="212"/>
      <c r="I164" s="218"/>
      <c r="J164" s="218"/>
      <c r="K164" s="221"/>
      <c r="L164" s="221"/>
      <c r="M164" s="218"/>
      <c r="N164" s="218"/>
      <c r="O164" s="218"/>
      <c r="P164" s="212"/>
      <c r="Q164" s="212"/>
      <c r="R164" s="218"/>
      <c r="S164" s="218"/>
      <c r="T164" s="212"/>
      <c r="U164" s="212"/>
      <c r="V164" s="218"/>
      <c r="W164" s="218"/>
      <c r="X164" s="212"/>
      <c r="Y164" s="212"/>
      <c r="Z164" s="218"/>
      <c r="AA164" s="218"/>
      <c r="AB164" s="212"/>
      <c r="AC164" s="212"/>
      <c r="AD164" s="218"/>
      <c r="AE164" s="218"/>
      <c r="AF164" s="212"/>
      <c r="AG164" s="212"/>
      <c r="AH164" s="218"/>
      <c r="AI164" s="218"/>
      <c r="AJ164" s="212"/>
      <c r="AK164" s="212"/>
      <c r="AL164" s="212"/>
      <c r="AM164" s="212"/>
      <c r="AN164" s="215"/>
      <c r="AO164" s="215"/>
      <c r="AP164" s="215"/>
      <c r="AQ164" s="209"/>
      <c r="AR164" s="121" t="s">
        <v>124</v>
      </c>
      <c r="AS164" s="121"/>
      <c r="AT164" s="121"/>
      <c r="AU164" s="121"/>
      <c r="AV164" s="121"/>
      <c r="AW164" s="121"/>
      <c r="AX164" s="121"/>
      <c r="AY164" s="122"/>
      <c r="AZ164" s="74"/>
    </row>
    <row r="165" spans="2:52" ht="22.5">
      <c r="B165" s="73"/>
      <c r="C165" s="222" t="s">
        <v>221</v>
      </c>
      <c r="D165" s="234" t="s">
        <v>222</v>
      </c>
      <c r="E165" s="228"/>
      <c r="F165" s="219" t="s">
        <v>121</v>
      </c>
      <c r="G165" s="210"/>
      <c r="H165" s="210"/>
      <c r="I165" s="216">
        <v>0</v>
      </c>
      <c r="J165" s="216">
        <v>0</v>
      </c>
      <c r="K165" s="219">
        <v>2013</v>
      </c>
      <c r="L165" s="219">
        <v>2013</v>
      </c>
      <c r="M165" s="216">
        <f>AS166+AT166+AU166+AV166+AW166</f>
        <v>4.881659999999999</v>
      </c>
      <c r="N165" s="216"/>
      <c r="O165" s="216">
        <f>AU166</f>
        <v>4.881659999999999</v>
      </c>
      <c r="P165" s="210"/>
      <c r="Q165" s="210"/>
      <c r="R165" s="216"/>
      <c r="S165" s="216"/>
      <c r="T165" s="210"/>
      <c r="U165" s="210"/>
      <c r="V165" s="216"/>
      <c r="W165" s="216"/>
      <c r="X165" s="210"/>
      <c r="Y165" s="210"/>
      <c r="Z165" s="216"/>
      <c r="AA165" s="216"/>
      <c r="AB165" s="210"/>
      <c r="AC165" s="210"/>
      <c r="AD165" s="216"/>
      <c r="AE165" s="216"/>
      <c r="AF165" s="210"/>
      <c r="AG165" s="210"/>
      <c r="AH165" s="216"/>
      <c r="AI165" s="216"/>
      <c r="AJ165" s="210"/>
      <c r="AK165" s="210"/>
      <c r="AL165" s="210"/>
      <c r="AM165" s="210"/>
      <c r="AN165" s="213">
        <f>P165+T165+X165+AB165+AF165+AJ165</f>
        <v>0</v>
      </c>
      <c r="AO165" s="213">
        <f>Q165+U165+Y165+AC165+AG165+AK165</f>
        <v>0</v>
      </c>
      <c r="AP165" s="213">
        <f>R165+V165+Z165+AD165+AH165+AL165</f>
        <v>0</v>
      </c>
      <c r="AQ165" s="209">
        <f>S165+W165+AA165+AE165+AI165+AM165</f>
        <v>0</v>
      </c>
      <c r="AR165" s="116" t="s">
        <v>122</v>
      </c>
      <c r="AS165" s="117">
        <f aca="true" t="shared" si="71" ref="AS165:AX165">SUM(AS166:AS167)</f>
        <v>0</v>
      </c>
      <c r="AT165" s="117">
        <f t="shared" si="71"/>
        <v>0</v>
      </c>
      <c r="AU165" s="117">
        <f t="shared" si="71"/>
        <v>4.881659999999999</v>
      </c>
      <c r="AV165" s="117">
        <f t="shared" si="71"/>
        <v>0</v>
      </c>
      <c r="AW165" s="117">
        <f t="shared" si="71"/>
        <v>0</v>
      </c>
      <c r="AX165" s="117">
        <f t="shared" si="71"/>
        <v>0</v>
      </c>
      <c r="AY165" s="98">
        <f>SUM(AS165:AX165)</f>
        <v>4.881659999999999</v>
      </c>
      <c r="AZ165" s="74"/>
    </row>
    <row r="166" spans="2:52" ht="45">
      <c r="B166" s="73"/>
      <c r="C166" s="223"/>
      <c r="D166" s="235"/>
      <c r="E166" s="229"/>
      <c r="F166" s="220"/>
      <c r="G166" s="211"/>
      <c r="H166" s="211"/>
      <c r="I166" s="217"/>
      <c r="J166" s="217"/>
      <c r="K166" s="220"/>
      <c r="L166" s="220"/>
      <c r="M166" s="217"/>
      <c r="N166" s="217"/>
      <c r="O166" s="217"/>
      <c r="P166" s="211"/>
      <c r="Q166" s="211"/>
      <c r="R166" s="217"/>
      <c r="S166" s="217"/>
      <c r="T166" s="211"/>
      <c r="U166" s="211"/>
      <c r="V166" s="217"/>
      <c r="W166" s="217"/>
      <c r="X166" s="211"/>
      <c r="Y166" s="211"/>
      <c r="Z166" s="217"/>
      <c r="AA166" s="217"/>
      <c r="AB166" s="211"/>
      <c r="AC166" s="211"/>
      <c r="AD166" s="217"/>
      <c r="AE166" s="217"/>
      <c r="AF166" s="211"/>
      <c r="AG166" s="211"/>
      <c r="AH166" s="217"/>
      <c r="AI166" s="217"/>
      <c r="AJ166" s="211"/>
      <c r="AK166" s="211"/>
      <c r="AL166" s="211"/>
      <c r="AM166" s="211"/>
      <c r="AN166" s="214"/>
      <c r="AO166" s="214"/>
      <c r="AP166" s="214"/>
      <c r="AQ166" s="209"/>
      <c r="AR166" s="118" t="s">
        <v>123</v>
      </c>
      <c r="AS166" s="119"/>
      <c r="AT166" s="119"/>
      <c r="AU166" s="119">
        <f>4.137*1.18</f>
        <v>4.881659999999999</v>
      </c>
      <c r="AV166" s="119"/>
      <c r="AW166" s="119"/>
      <c r="AX166" s="120"/>
      <c r="AY166" s="98">
        <f>SUM(AS166:AX166)</f>
        <v>4.881659999999999</v>
      </c>
      <c r="AZ166" s="74"/>
    </row>
    <row r="167" spans="2:52" ht="12.75">
      <c r="B167" s="73"/>
      <c r="C167" s="224"/>
      <c r="D167" s="236"/>
      <c r="E167" s="230"/>
      <c r="F167" s="221"/>
      <c r="G167" s="212"/>
      <c r="H167" s="212"/>
      <c r="I167" s="218"/>
      <c r="J167" s="218"/>
      <c r="K167" s="221"/>
      <c r="L167" s="221"/>
      <c r="M167" s="218"/>
      <c r="N167" s="218"/>
      <c r="O167" s="218"/>
      <c r="P167" s="212"/>
      <c r="Q167" s="212"/>
      <c r="R167" s="218"/>
      <c r="S167" s="218"/>
      <c r="T167" s="212"/>
      <c r="U167" s="212"/>
      <c r="V167" s="218"/>
      <c r="W167" s="218"/>
      <c r="X167" s="212"/>
      <c r="Y167" s="212"/>
      <c r="Z167" s="218"/>
      <c r="AA167" s="218"/>
      <c r="AB167" s="212"/>
      <c r="AC167" s="212"/>
      <c r="AD167" s="218"/>
      <c r="AE167" s="218"/>
      <c r="AF167" s="212"/>
      <c r="AG167" s="212"/>
      <c r="AH167" s="218"/>
      <c r="AI167" s="218"/>
      <c r="AJ167" s="212"/>
      <c r="AK167" s="212"/>
      <c r="AL167" s="212"/>
      <c r="AM167" s="212"/>
      <c r="AN167" s="215"/>
      <c r="AO167" s="215"/>
      <c r="AP167" s="215"/>
      <c r="AQ167" s="209"/>
      <c r="AR167" s="121" t="s">
        <v>124</v>
      </c>
      <c r="AS167" s="121"/>
      <c r="AT167" s="121"/>
      <c r="AU167" s="121"/>
      <c r="AV167" s="121"/>
      <c r="AW167" s="121"/>
      <c r="AX167" s="121"/>
      <c r="AY167" s="122"/>
      <c r="AZ167" s="74"/>
    </row>
    <row r="168" spans="2:52" ht="22.5">
      <c r="B168" s="73"/>
      <c r="C168" s="222" t="s">
        <v>223</v>
      </c>
      <c r="D168" s="234" t="s">
        <v>224</v>
      </c>
      <c r="E168" s="228"/>
      <c r="F168" s="219" t="s">
        <v>121</v>
      </c>
      <c r="G168" s="210"/>
      <c r="H168" s="210"/>
      <c r="I168" s="216">
        <v>0</v>
      </c>
      <c r="J168" s="216">
        <v>0</v>
      </c>
      <c r="K168" s="219">
        <v>2013</v>
      </c>
      <c r="L168" s="219">
        <v>2013</v>
      </c>
      <c r="M168" s="216">
        <f>AS169+AT169+AU169+AV169+AW169</f>
        <v>3.61434</v>
      </c>
      <c r="N168" s="216"/>
      <c r="O168" s="216">
        <f>AU169</f>
        <v>3.61434</v>
      </c>
      <c r="P168" s="210"/>
      <c r="Q168" s="210"/>
      <c r="R168" s="216"/>
      <c r="S168" s="216"/>
      <c r="T168" s="210"/>
      <c r="U168" s="210"/>
      <c r="V168" s="216"/>
      <c r="W168" s="216"/>
      <c r="X168" s="210"/>
      <c r="Y168" s="210"/>
      <c r="Z168" s="216"/>
      <c r="AA168" s="216"/>
      <c r="AB168" s="210"/>
      <c r="AC168" s="210"/>
      <c r="AD168" s="216"/>
      <c r="AE168" s="216"/>
      <c r="AF168" s="210"/>
      <c r="AG168" s="210"/>
      <c r="AH168" s="216"/>
      <c r="AI168" s="216"/>
      <c r="AJ168" s="210"/>
      <c r="AK168" s="210"/>
      <c r="AL168" s="210"/>
      <c r="AM168" s="210"/>
      <c r="AN168" s="213">
        <f>P168+T168+X168+AB168+AF168+AJ168</f>
        <v>0</v>
      </c>
      <c r="AO168" s="213">
        <f>Q168+U168+Y168+AC168+AG168+AK168</f>
        <v>0</v>
      </c>
      <c r="AP168" s="213">
        <f>R168+V168+Z168+AD168+AH168+AL168</f>
        <v>0</v>
      </c>
      <c r="AQ168" s="209">
        <f>S168+W168+AA168+AE168+AI168+AM168</f>
        <v>0</v>
      </c>
      <c r="AR168" s="116" t="s">
        <v>122</v>
      </c>
      <c r="AS168" s="117">
        <f aca="true" t="shared" si="72" ref="AS168:AX168">SUM(AS169:AS170)</f>
        <v>0</v>
      </c>
      <c r="AT168" s="117">
        <f t="shared" si="72"/>
        <v>0</v>
      </c>
      <c r="AU168" s="117">
        <f t="shared" si="72"/>
        <v>3.61434</v>
      </c>
      <c r="AV168" s="117">
        <f t="shared" si="72"/>
        <v>0</v>
      </c>
      <c r="AW168" s="117">
        <f t="shared" si="72"/>
        <v>0</v>
      </c>
      <c r="AX168" s="117">
        <f t="shared" si="72"/>
        <v>0</v>
      </c>
      <c r="AY168" s="98">
        <f>SUM(AS168:AX168)</f>
        <v>3.61434</v>
      </c>
      <c r="AZ168" s="74"/>
    </row>
    <row r="169" spans="2:52" ht="45">
      <c r="B169" s="73"/>
      <c r="C169" s="223"/>
      <c r="D169" s="235"/>
      <c r="E169" s="229"/>
      <c r="F169" s="220"/>
      <c r="G169" s="211"/>
      <c r="H169" s="211"/>
      <c r="I169" s="217"/>
      <c r="J169" s="217"/>
      <c r="K169" s="220"/>
      <c r="L169" s="220"/>
      <c r="M169" s="217"/>
      <c r="N169" s="217"/>
      <c r="O169" s="217"/>
      <c r="P169" s="211"/>
      <c r="Q169" s="211"/>
      <c r="R169" s="217"/>
      <c r="S169" s="217"/>
      <c r="T169" s="211"/>
      <c r="U169" s="211"/>
      <c r="V169" s="217"/>
      <c r="W169" s="217"/>
      <c r="X169" s="211"/>
      <c r="Y169" s="211"/>
      <c r="Z169" s="217"/>
      <c r="AA169" s="217"/>
      <c r="AB169" s="211"/>
      <c r="AC169" s="211"/>
      <c r="AD169" s="217"/>
      <c r="AE169" s="217"/>
      <c r="AF169" s="211"/>
      <c r="AG169" s="211"/>
      <c r="AH169" s="217"/>
      <c r="AI169" s="217"/>
      <c r="AJ169" s="211"/>
      <c r="AK169" s="211"/>
      <c r="AL169" s="211"/>
      <c r="AM169" s="211"/>
      <c r="AN169" s="214"/>
      <c r="AO169" s="214"/>
      <c r="AP169" s="214"/>
      <c r="AQ169" s="209"/>
      <c r="AR169" s="118" t="s">
        <v>123</v>
      </c>
      <c r="AS169" s="119"/>
      <c r="AT169" s="119"/>
      <c r="AU169" s="119">
        <f>3.063*1.18</f>
        <v>3.61434</v>
      </c>
      <c r="AV169" s="119"/>
      <c r="AW169" s="119"/>
      <c r="AX169" s="120"/>
      <c r="AY169" s="98">
        <f>SUM(AS169:AX169)</f>
        <v>3.61434</v>
      </c>
      <c r="AZ169" s="74"/>
    </row>
    <row r="170" spans="2:52" ht="12.75">
      <c r="B170" s="73"/>
      <c r="C170" s="224"/>
      <c r="D170" s="236"/>
      <c r="E170" s="230"/>
      <c r="F170" s="221"/>
      <c r="G170" s="212"/>
      <c r="H170" s="212"/>
      <c r="I170" s="218"/>
      <c r="J170" s="218"/>
      <c r="K170" s="221"/>
      <c r="L170" s="221"/>
      <c r="M170" s="218"/>
      <c r="N170" s="218"/>
      <c r="O170" s="218"/>
      <c r="P170" s="212"/>
      <c r="Q170" s="212"/>
      <c r="R170" s="218"/>
      <c r="S170" s="218"/>
      <c r="T170" s="212"/>
      <c r="U170" s="212"/>
      <c r="V170" s="218"/>
      <c r="W170" s="218"/>
      <c r="X170" s="212"/>
      <c r="Y170" s="212"/>
      <c r="Z170" s="218"/>
      <c r="AA170" s="218"/>
      <c r="AB170" s="212"/>
      <c r="AC170" s="212"/>
      <c r="AD170" s="218"/>
      <c r="AE170" s="218"/>
      <c r="AF170" s="212"/>
      <c r="AG170" s="212"/>
      <c r="AH170" s="218"/>
      <c r="AI170" s="218"/>
      <c r="AJ170" s="212"/>
      <c r="AK170" s="212"/>
      <c r="AL170" s="212"/>
      <c r="AM170" s="212"/>
      <c r="AN170" s="215"/>
      <c r="AO170" s="215"/>
      <c r="AP170" s="215"/>
      <c r="AQ170" s="209"/>
      <c r="AR170" s="121" t="s">
        <v>124</v>
      </c>
      <c r="AS170" s="121"/>
      <c r="AT170" s="121"/>
      <c r="AU170" s="121"/>
      <c r="AV170" s="121"/>
      <c r="AW170" s="121"/>
      <c r="AX170" s="121"/>
      <c r="AY170" s="122"/>
      <c r="AZ170" s="74"/>
    </row>
    <row r="171" spans="2:52" ht="22.5">
      <c r="B171" s="73"/>
      <c r="C171" s="222" t="s">
        <v>225</v>
      </c>
      <c r="D171" s="234" t="s">
        <v>226</v>
      </c>
      <c r="E171" s="228"/>
      <c r="F171" s="219" t="s">
        <v>121</v>
      </c>
      <c r="G171" s="210"/>
      <c r="H171" s="210"/>
      <c r="I171" s="216">
        <v>0</v>
      </c>
      <c r="J171" s="216">
        <v>0</v>
      </c>
      <c r="K171" s="219">
        <v>2013</v>
      </c>
      <c r="L171" s="219">
        <v>2013</v>
      </c>
      <c r="M171" s="216">
        <f>AS172+AT172+AU172+AV172+AW172</f>
        <v>3.61434</v>
      </c>
      <c r="N171" s="216"/>
      <c r="O171" s="216">
        <f>AU172</f>
        <v>3.61434</v>
      </c>
      <c r="P171" s="210"/>
      <c r="Q171" s="210"/>
      <c r="R171" s="216"/>
      <c r="S171" s="216"/>
      <c r="T171" s="210"/>
      <c r="U171" s="210"/>
      <c r="V171" s="216"/>
      <c r="W171" s="216"/>
      <c r="X171" s="210"/>
      <c r="Y171" s="210"/>
      <c r="Z171" s="216"/>
      <c r="AA171" s="216"/>
      <c r="AB171" s="210"/>
      <c r="AC171" s="210"/>
      <c r="AD171" s="216"/>
      <c r="AE171" s="216"/>
      <c r="AF171" s="210"/>
      <c r="AG171" s="210"/>
      <c r="AH171" s="216"/>
      <c r="AI171" s="216"/>
      <c r="AJ171" s="210"/>
      <c r="AK171" s="210"/>
      <c r="AL171" s="210"/>
      <c r="AM171" s="210"/>
      <c r="AN171" s="213">
        <f>P171+T171+X171+AB171+AF171+AJ171</f>
        <v>0</v>
      </c>
      <c r="AO171" s="213">
        <f>Q171+U171+Y171+AC171+AG171+AK171</f>
        <v>0</v>
      </c>
      <c r="AP171" s="213">
        <f>R171+V171+Z171+AD171+AH171+AL171</f>
        <v>0</v>
      </c>
      <c r="AQ171" s="209">
        <f>S171+W171+AA171+AE171+AI171+AM171</f>
        <v>0</v>
      </c>
      <c r="AR171" s="116" t="s">
        <v>122</v>
      </c>
      <c r="AS171" s="117">
        <f aca="true" t="shared" si="73" ref="AS171:AX171">SUM(AS172:AS173)</f>
        <v>0</v>
      </c>
      <c r="AT171" s="117">
        <f t="shared" si="73"/>
        <v>0</v>
      </c>
      <c r="AU171" s="117">
        <f t="shared" si="73"/>
        <v>3.61434</v>
      </c>
      <c r="AV171" s="117">
        <f t="shared" si="73"/>
        <v>0</v>
      </c>
      <c r="AW171" s="117">
        <f t="shared" si="73"/>
        <v>0</v>
      </c>
      <c r="AX171" s="117">
        <f t="shared" si="73"/>
        <v>0</v>
      </c>
      <c r="AY171" s="98">
        <f>SUM(AS171:AX171)</f>
        <v>3.61434</v>
      </c>
      <c r="AZ171" s="74"/>
    </row>
    <row r="172" spans="2:52" ht="45">
      <c r="B172" s="73"/>
      <c r="C172" s="223"/>
      <c r="D172" s="235"/>
      <c r="E172" s="229"/>
      <c r="F172" s="220"/>
      <c r="G172" s="211"/>
      <c r="H172" s="211"/>
      <c r="I172" s="217"/>
      <c r="J172" s="217"/>
      <c r="K172" s="220"/>
      <c r="L172" s="220"/>
      <c r="M172" s="217"/>
      <c r="N172" s="217"/>
      <c r="O172" s="217"/>
      <c r="P172" s="211"/>
      <c r="Q172" s="211"/>
      <c r="R172" s="217"/>
      <c r="S172" s="217"/>
      <c r="T172" s="211"/>
      <c r="U172" s="211"/>
      <c r="V172" s="217"/>
      <c r="W172" s="217"/>
      <c r="X172" s="211"/>
      <c r="Y172" s="211"/>
      <c r="Z172" s="217"/>
      <c r="AA172" s="217"/>
      <c r="AB172" s="211"/>
      <c r="AC172" s="211"/>
      <c r="AD172" s="217"/>
      <c r="AE172" s="217"/>
      <c r="AF172" s="211"/>
      <c r="AG172" s="211"/>
      <c r="AH172" s="217"/>
      <c r="AI172" s="217"/>
      <c r="AJ172" s="211"/>
      <c r="AK172" s="211"/>
      <c r="AL172" s="211"/>
      <c r="AM172" s="211"/>
      <c r="AN172" s="214"/>
      <c r="AO172" s="214"/>
      <c r="AP172" s="214"/>
      <c r="AQ172" s="209"/>
      <c r="AR172" s="118" t="s">
        <v>123</v>
      </c>
      <c r="AS172" s="119"/>
      <c r="AT172" s="119"/>
      <c r="AU172" s="119">
        <f>3.063*1.18</f>
        <v>3.61434</v>
      </c>
      <c r="AV172" s="119"/>
      <c r="AW172" s="119"/>
      <c r="AX172" s="120"/>
      <c r="AY172" s="98">
        <f>SUM(AS172:AX172)</f>
        <v>3.61434</v>
      </c>
      <c r="AZ172" s="74"/>
    </row>
    <row r="173" spans="2:52" ht="12.75">
      <c r="B173" s="73"/>
      <c r="C173" s="224"/>
      <c r="D173" s="236"/>
      <c r="E173" s="230"/>
      <c r="F173" s="221"/>
      <c r="G173" s="212"/>
      <c r="H173" s="212"/>
      <c r="I173" s="218"/>
      <c r="J173" s="218"/>
      <c r="K173" s="221"/>
      <c r="L173" s="221"/>
      <c r="M173" s="218"/>
      <c r="N173" s="218"/>
      <c r="O173" s="218"/>
      <c r="P173" s="212"/>
      <c r="Q173" s="212"/>
      <c r="R173" s="218"/>
      <c r="S173" s="218"/>
      <c r="T173" s="212"/>
      <c r="U173" s="212"/>
      <c r="V173" s="218"/>
      <c r="W173" s="218"/>
      <c r="X173" s="212"/>
      <c r="Y173" s="212"/>
      <c r="Z173" s="218"/>
      <c r="AA173" s="218"/>
      <c r="AB173" s="212"/>
      <c r="AC173" s="212"/>
      <c r="AD173" s="218"/>
      <c r="AE173" s="218"/>
      <c r="AF173" s="212"/>
      <c r="AG173" s="212"/>
      <c r="AH173" s="218"/>
      <c r="AI173" s="218"/>
      <c r="AJ173" s="212"/>
      <c r="AK173" s="212"/>
      <c r="AL173" s="212"/>
      <c r="AM173" s="212"/>
      <c r="AN173" s="215"/>
      <c r="AO173" s="215"/>
      <c r="AP173" s="215"/>
      <c r="AQ173" s="209"/>
      <c r="AR173" s="121" t="s">
        <v>124</v>
      </c>
      <c r="AS173" s="121"/>
      <c r="AT173" s="121"/>
      <c r="AU173" s="121"/>
      <c r="AV173" s="121"/>
      <c r="AW173" s="121"/>
      <c r="AX173" s="121"/>
      <c r="AY173" s="122"/>
      <c r="AZ173" s="74"/>
    </row>
    <row r="174" spans="2:52" ht="22.5">
      <c r="B174" s="73"/>
      <c r="C174" s="222" t="s">
        <v>227</v>
      </c>
      <c r="D174" s="234" t="s">
        <v>228</v>
      </c>
      <c r="E174" s="228"/>
      <c r="F174" s="219" t="s">
        <v>121</v>
      </c>
      <c r="G174" s="210"/>
      <c r="H174" s="210"/>
      <c r="I174" s="216">
        <v>0</v>
      </c>
      <c r="J174" s="216">
        <v>0</v>
      </c>
      <c r="K174" s="219">
        <v>2013</v>
      </c>
      <c r="L174" s="219">
        <v>2013</v>
      </c>
      <c r="M174" s="216">
        <f>AS175+AT175+AU175+AV175+AW175</f>
        <v>4.881659999999999</v>
      </c>
      <c r="N174" s="216"/>
      <c r="O174" s="216">
        <f>AU175</f>
        <v>4.881659999999999</v>
      </c>
      <c r="P174" s="210"/>
      <c r="Q174" s="210"/>
      <c r="R174" s="216"/>
      <c r="S174" s="216"/>
      <c r="T174" s="210"/>
      <c r="U174" s="210"/>
      <c r="V174" s="216"/>
      <c r="W174" s="216"/>
      <c r="X174" s="210"/>
      <c r="Y174" s="210"/>
      <c r="Z174" s="216"/>
      <c r="AA174" s="216"/>
      <c r="AB174" s="210"/>
      <c r="AC174" s="210"/>
      <c r="AD174" s="216"/>
      <c r="AE174" s="216"/>
      <c r="AF174" s="210"/>
      <c r="AG174" s="210"/>
      <c r="AH174" s="216"/>
      <c r="AI174" s="216"/>
      <c r="AJ174" s="210"/>
      <c r="AK174" s="210"/>
      <c r="AL174" s="210"/>
      <c r="AM174" s="210"/>
      <c r="AN174" s="213">
        <f>P174+T174+X174+AB174+AF174+AJ174</f>
        <v>0</v>
      </c>
      <c r="AO174" s="213">
        <f>Q174+U174+Y174+AC174+AG174+AK174</f>
        <v>0</v>
      </c>
      <c r="AP174" s="213">
        <f>R174+V174+Z174+AD174+AH174+AL174</f>
        <v>0</v>
      </c>
      <c r="AQ174" s="209">
        <f>S174+W174+AA174+AE174+AI174+AM174</f>
        <v>0</v>
      </c>
      <c r="AR174" s="116" t="s">
        <v>122</v>
      </c>
      <c r="AS174" s="117">
        <f aca="true" t="shared" si="74" ref="AS174:AX174">SUM(AS175:AS176)</f>
        <v>0</v>
      </c>
      <c r="AT174" s="117">
        <f t="shared" si="74"/>
        <v>0</v>
      </c>
      <c r="AU174" s="117">
        <f t="shared" si="74"/>
        <v>4.881659999999999</v>
      </c>
      <c r="AV174" s="117">
        <f t="shared" si="74"/>
        <v>0</v>
      </c>
      <c r="AW174" s="117">
        <f t="shared" si="74"/>
        <v>0</v>
      </c>
      <c r="AX174" s="117">
        <f t="shared" si="74"/>
        <v>0</v>
      </c>
      <c r="AY174" s="98">
        <f>SUM(AS174:AX174)</f>
        <v>4.881659999999999</v>
      </c>
      <c r="AZ174" s="74"/>
    </row>
    <row r="175" spans="2:52" ht="45">
      <c r="B175" s="73"/>
      <c r="C175" s="223"/>
      <c r="D175" s="235"/>
      <c r="E175" s="229"/>
      <c r="F175" s="220"/>
      <c r="G175" s="211"/>
      <c r="H175" s="211"/>
      <c r="I175" s="217"/>
      <c r="J175" s="217"/>
      <c r="K175" s="220"/>
      <c r="L175" s="220"/>
      <c r="M175" s="217"/>
      <c r="N175" s="217"/>
      <c r="O175" s="217"/>
      <c r="P175" s="211"/>
      <c r="Q175" s="211"/>
      <c r="R175" s="217"/>
      <c r="S175" s="217"/>
      <c r="T175" s="211"/>
      <c r="U175" s="211"/>
      <c r="V175" s="217"/>
      <c r="W175" s="217"/>
      <c r="X175" s="211"/>
      <c r="Y175" s="211"/>
      <c r="Z175" s="217"/>
      <c r="AA175" s="217"/>
      <c r="AB175" s="211"/>
      <c r="AC175" s="211"/>
      <c r="AD175" s="217"/>
      <c r="AE175" s="217"/>
      <c r="AF175" s="211"/>
      <c r="AG175" s="211"/>
      <c r="AH175" s="217"/>
      <c r="AI175" s="217"/>
      <c r="AJ175" s="211"/>
      <c r="AK175" s="211"/>
      <c r="AL175" s="211"/>
      <c r="AM175" s="211"/>
      <c r="AN175" s="214"/>
      <c r="AO175" s="214"/>
      <c r="AP175" s="214"/>
      <c r="AQ175" s="209"/>
      <c r="AR175" s="118" t="s">
        <v>123</v>
      </c>
      <c r="AS175" s="119"/>
      <c r="AT175" s="119"/>
      <c r="AU175" s="119">
        <f>4.137*1.18</f>
        <v>4.881659999999999</v>
      </c>
      <c r="AV175" s="119"/>
      <c r="AW175" s="119"/>
      <c r="AX175" s="120"/>
      <c r="AY175" s="98">
        <f>SUM(AS175:AX175)</f>
        <v>4.881659999999999</v>
      </c>
      <c r="AZ175" s="74"/>
    </row>
    <row r="176" spans="2:52" ht="12.75">
      <c r="B176" s="73"/>
      <c r="C176" s="224"/>
      <c r="D176" s="236"/>
      <c r="E176" s="230"/>
      <c r="F176" s="221"/>
      <c r="G176" s="212"/>
      <c r="H176" s="212"/>
      <c r="I176" s="218"/>
      <c r="J176" s="218"/>
      <c r="K176" s="221"/>
      <c r="L176" s="221"/>
      <c r="M176" s="218"/>
      <c r="N176" s="218"/>
      <c r="O176" s="218"/>
      <c r="P176" s="212"/>
      <c r="Q176" s="212"/>
      <c r="R176" s="218"/>
      <c r="S176" s="218"/>
      <c r="T176" s="212"/>
      <c r="U176" s="212"/>
      <c r="V176" s="218"/>
      <c r="W176" s="218"/>
      <c r="X176" s="212"/>
      <c r="Y176" s="212"/>
      <c r="Z176" s="218"/>
      <c r="AA176" s="218"/>
      <c r="AB176" s="212"/>
      <c r="AC176" s="212"/>
      <c r="AD176" s="218"/>
      <c r="AE176" s="218"/>
      <c r="AF176" s="212"/>
      <c r="AG176" s="212"/>
      <c r="AH176" s="218"/>
      <c r="AI176" s="218"/>
      <c r="AJ176" s="212"/>
      <c r="AK176" s="212"/>
      <c r="AL176" s="212"/>
      <c r="AM176" s="212"/>
      <c r="AN176" s="215"/>
      <c r="AO176" s="215"/>
      <c r="AP176" s="215"/>
      <c r="AQ176" s="209"/>
      <c r="AR176" s="121" t="s">
        <v>124</v>
      </c>
      <c r="AS176" s="121"/>
      <c r="AT176" s="121"/>
      <c r="AU176" s="121"/>
      <c r="AV176" s="121"/>
      <c r="AW176" s="121"/>
      <c r="AX176" s="121"/>
      <c r="AY176" s="122"/>
      <c r="AZ176" s="74"/>
    </row>
    <row r="177" spans="2:52" ht="22.5">
      <c r="B177" s="73"/>
      <c r="C177" s="222" t="s">
        <v>229</v>
      </c>
      <c r="D177" s="234" t="s">
        <v>230</v>
      </c>
      <c r="E177" s="228"/>
      <c r="F177" s="219" t="s">
        <v>121</v>
      </c>
      <c r="G177" s="210"/>
      <c r="H177" s="210"/>
      <c r="I177" s="216">
        <v>0</v>
      </c>
      <c r="J177" s="216">
        <v>0</v>
      </c>
      <c r="K177" s="219">
        <v>2013</v>
      </c>
      <c r="L177" s="219">
        <v>2013</v>
      </c>
      <c r="M177" s="216">
        <f>AS178+AT178+AU178+AV178+AW178</f>
        <v>1.9647</v>
      </c>
      <c r="N177" s="216"/>
      <c r="O177" s="216">
        <f>AU178</f>
        <v>1.9647</v>
      </c>
      <c r="P177" s="210"/>
      <c r="Q177" s="210"/>
      <c r="R177" s="216"/>
      <c r="S177" s="216"/>
      <c r="T177" s="210"/>
      <c r="U177" s="210"/>
      <c r="V177" s="216"/>
      <c r="W177" s="216"/>
      <c r="X177" s="210"/>
      <c r="Y177" s="210"/>
      <c r="Z177" s="216"/>
      <c r="AA177" s="216"/>
      <c r="AB177" s="210"/>
      <c r="AC177" s="210"/>
      <c r="AD177" s="216"/>
      <c r="AE177" s="216"/>
      <c r="AF177" s="210"/>
      <c r="AG177" s="210"/>
      <c r="AH177" s="216"/>
      <c r="AI177" s="216"/>
      <c r="AJ177" s="210"/>
      <c r="AK177" s="210"/>
      <c r="AL177" s="210"/>
      <c r="AM177" s="210"/>
      <c r="AN177" s="213">
        <f>P177+T177+X177+AB177+AF177+AJ177</f>
        <v>0</v>
      </c>
      <c r="AO177" s="213">
        <f>Q177+U177+Y177+AC177+AG177+AK177</f>
        <v>0</v>
      </c>
      <c r="AP177" s="213">
        <f>R177+V177+Z177+AD177+AH177+AL177</f>
        <v>0</v>
      </c>
      <c r="AQ177" s="209">
        <f>S177+W177+AA177+AE177+AI177+AM177</f>
        <v>0</v>
      </c>
      <c r="AR177" s="116" t="s">
        <v>122</v>
      </c>
      <c r="AS177" s="117">
        <f aca="true" t="shared" si="75" ref="AS177:AX177">SUM(AS178:AS179)</f>
        <v>0</v>
      </c>
      <c r="AT177" s="117">
        <f t="shared" si="75"/>
        <v>0</v>
      </c>
      <c r="AU177" s="117">
        <f t="shared" si="75"/>
        <v>1.9647</v>
      </c>
      <c r="AV177" s="117">
        <f t="shared" si="75"/>
        <v>0</v>
      </c>
      <c r="AW177" s="117">
        <f t="shared" si="75"/>
        <v>0</v>
      </c>
      <c r="AX177" s="117">
        <f t="shared" si="75"/>
        <v>0</v>
      </c>
      <c r="AY177" s="98">
        <f>SUM(AS177:AX177)</f>
        <v>1.9647</v>
      </c>
      <c r="AZ177" s="74"/>
    </row>
    <row r="178" spans="2:52" ht="45">
      <c r="B178" s="73"/>
      <c r="C178" s="223"/>
      <c r="D178" s="235"/>
      <c r="E178" s="229"/>
      <c r="F178" s="220"/>
      <c r="G178" s="211"/>
      <c r="H178" s="211"/>
      <c r="I178" s="217"/>
      <c r="J178" s="217"/>
      <c r="K178" s="220"/>
      <c r="L178" s="220"/>
      <c r="M178" s="217"/>
      <c r="N178" s="217"/>
      <c r="O178" s="217"/>
      <c r="P178" s="211"/>
      <c r="Q178" s="211"/>
      <c r="R178" s="217"/>
      <c r="S178" s="217"/>
      <c r="T178" s="211"/>
      <c r="U178" s="211"/>
      <c r="V178" s="217"/>
      <c r="W178" s="217"/>
      <c r="X178" s="211"/>
      <c r="Y178" s="211"/>
      <c r="Z178" s="217"/>
      <c r="AA178" s="217"/>
      <c r="AB178" s="211"/>
      <c r="AC178" s="211"/>
      <c r="AD178" s="217"/>
      <c r="AE178" s="217"/>
      <c r="AF178" s="211"/>
      <c r="AG178" s="211"/>
      <c r="AH178" s="217"/>
      <c r="AI178" s="217"/>
      <c r="AJ178" s="211"/>
      <c r="AK178" s="211"/>
      <c r="AL178" s="211"/>
      <c r="AM178" s="211"/>
      <c r="AN178" s="214"/>
      <c r="AO178" s="214"/>
      <c r="AP178" s="214"/>
      <c r="AQ178" s="209"/>
      <c r="AR178" s="118" t="s">
        <v>123</v>
      </c>
      <c r="AS178" s="119"/>
      <c r="AT178" s="119"/>
      <c r="AU178" s="119">
        <f>1.665*1.18</f>
        <v>1.9647</v>
      </c>
      <c r="AV178" s="119"/>
      <c r="AW178" s="119"/>
      <c r="AX178" s="120"/>
      <c r="AY178" s="98">
        <f>SUM(AS178:AX178)</f>
        <v>1.9647</v>
      </c>
      <c r="AZ178" s="74"/>
    </row>
    <row r="179" spans="2:52" ht="12.75">
      <c r="B179" s="73"/>
      <c r="C179" s="224"/>
      <c r="D179" s="236"/>
      <c r="E179" s="230"/>
      <c r="F179" s="221"/>
      <c r="G179" s="212"/>
      <c r="H179" s="212"/>
      <c r="I179" s="218"/>
      <c r="J179" s="218"/>
      <c r="K179" s="221"/>
      <c r="L179" s="221"/>
      <c r="M179" s="218"/>
      <c r="N179" s="218"/>
      <c r="O179" s="218"/>
      <c r="P179" s="212"/>
      <c r="Q179" s="212"/>
      <c r="R179" s="218"/>
      <c r="S179" s="218"/>
      <c r="T179" s="212"/>
      <c r="U179" s="212"/>
      <c r="V179" s="218"/>
      <c r="W179" s="218"/>
      <c r="X179" s="212"/>
      <c r="Y179" s="212"/>
      <c r="Z179" s="218"/>
      <c r="AA179" s="218"/>
      <c r="AB179" s="212"/>
      <c r="AC179" s="212"/>
      <c r="AD179" s="218"/>
      <c r="AE179" s="218"/>
      <c r="AF179" s="212"/>
      <c r="AG179" s="212"/>
      <c r="AH179" s="218"/>
      <c r="AI179" s="218"/>
      <c r="AJ179" s="212"/>
      <c r="AK179" s="212"/>
      <c r="AL179" s="212"/>
      <c r="AM179" s="212"/>
      <c r="AN179" s="215"/>
      <c r="AO179" s="215"/>
      <c r="AP179" s="215"/>
      <c r="AQ179" s="209"/>
      <c r="AR179" s="121" t="s">
        <v>124</v>
      </c>
      <c r="AS179" s="121"/>
      <c r="AT179" s="121"/>
      <c r="AU179" s="121"/>
      <c r="AV179" s="121"/>
      <c r="AW179" s="121"/>
      <c r="AX179" s="121"/>
      <c r="AY179" s="122"/>
      <c r="AZ179" s="74"/>
    </row>
    <row r="180" spans="2:52" ht="22.5">
      <c r="B180" s="73"/>
      <c r="C180" s="222" t="s">
        <v>231</v>
      </c>
      <c r="D180" s="234" t="s">
        <v>232</v>
      </c>
      <c r="E180" s="228"/>
      <c r="F180" s="219" t="s">
        <v>121</v>
      </c>
      <c r="G180" s="210"/>
      <c r="H180" s="210"/>
      <c r="I180" s="216">
        <v>0</v>
      </c>
      <c r="J180" s="216">
        <v>0</v>
      </c>
      <c r="K180" s="219">
        <v>2011</v>
      </c>
      <c r="L180" s="219">
        <v>2014</v>
      </c>
      <c r="M180" s="216">
        <f>AS181+AT181+AU181+AV181+AW181</f>
        <v>4.35</v>
      </c>
      <c r="N180" s="216"/>
      <c r="O180" s="216">
        <f>AU181</f>
        <v>3.85</v>
      </c>
      <c r="P180" s="210"/>
      <c r="Q180" s="210"/>
      <c r="R180" s="216"/>
      <c r="S180" s="216"/>
      <c r="T180" s="210"/>
      <c r="U180" s="210"/>
      <c r="V180" s="216"/>
      <c r="W180" s="216"/>
      <c r="X180" s="210"/>
      <c r="Y180" s="210"/>
      <c r="Z180" s="216"/>
      <c r="AA180" s="216"/>
      <c r="AB180" s="210"/>
      <c r="AC180" s="210"/>
      <c r="AD180" s="216"/>
      <c r="AE180" s="216"/>
      <c r="AF180" s="210"/>
      <c r="AG180" s="210"/>
      <c r="AH180" s="216"/>
      <c r="AI180" s="216"/>
      <c r="AJ180" s="210"/>
      <c r="AK180" s="210"/>
      <c r="AL180" s="210"/>
      <c r="AM180" s="210"/>
      <c r="AN180" s="213">
        <f>P180+T180+X180+AB180+AF180+AJ180</f>
        <v>0</v>
      </c>
      <c r="AO180" s="213">
        <f>Q180+U180+Y180+AC180+AG180+AK180</f>
        <v>0</v>
      </c>
      <c r="AP180" s="213">
        <f>R180+V180+Z180+AD180+AH180+AL180</f>
        <v>0</v>
      </c>
      <c r="AQ180" s="209">
        <f>S180+W180+AA180+AE180+AI180+AM180</f>
        <v>0</v>
      </c>
      <c r="AR180" s="116" t="s">
        <v>122</v>
      </c>
      <c r="AS180" s="117">
        <f aca="true" t="shared" si="76" ref="AS180:AX180">SUM(AS181:AS182)</f>
        <v>0.5</v>
      </c>
      <c r="AT180" s="117">
        <f t="shared" si="76"/>
        <v>0</v>
      </c>
      <c r="AU180" s="117">
        <f t="shared" si="76"/>
        <v>3.85</v>
      </c>
      <c r="AV180" s="117">
        <f t="shared" si="76"/>
        <v>0</v>
      </c>
      <c r="AW180" s="117">
        <f t="shared" si="76"/>
        <v>0</v>
      </c>
      <c r="AX180" s="117">
        <f t="shared" si="76"/>
        <v>0</v>
      </c>
      <c r="AY180" s="98">
        <f>SUM(AS180:AX180)</f>
        <v>4.35</v>
      </c>
      <c r="AZ180" s="74"/>
    </row>
    <row r="181" spans="2:52" ht="45">
      <c r="B181" s="73"/>
      <c r="C181" s="223"/>
      <c r="D181" s="235"/>
      <c r="E181" s="229"/>
      <c r="F181" s="220"/>
      <c r="G181" s="211"/>
      <c r="H181" s="211"/>
      <c r="I181" s="217"/>
      <c r="J181" s="217"/>
      <c r="K181" s="220"/>
      <c r="L181" s="220"/>
      <c r="M181" s="217"/>
      <c r="N181" s="217"/>
      <c r="O181" s="217"/>
      <c r="P181" s="211"/>
      <c r="Q181" s="211"/>
      <c r="R181" s="217"/>
      <c r="S181" s="217"/>
      <c r="T181" s="211"/>
      <c r="U181" s="211"/>
      <c r="V181" s="217"/>
      <c r="W181" s="217"/>
      <c r="X181" s="211"/>
      <c r="Y181" s="211"/>
      <c r="Z181" s="217"/>
      <c r="AA181" s="217"/>
      <c r="AB181" s="211"/>
      <c r="AC181" s="211"/>
      <c r="AD181" s="217"/>
      <c r="AE181" s="217"/>
      <c r="AF181" s="211"/>
      <c r="AG181" s="211"/>
      <c r="AH181" s="217"/>
      <c r="AI181" s="217"/>
      <c r="AJ181" s="211"/>
      <c r="AK181" s="211"/>
      <c r="AL181" s="211"/>
      <c r="AM181" s="211"/>
      <c r="AN181" s="214"/>
      <c r="AO181" s="214"/>
      <c r="AP181" s="214"/>
      <c r="AQ181" s="209"/>
      <c r="AR181" s="118" t="s">
        <v>123</v>
      </c>
      <c r="AS181" s="119">
        <v>0.5</v>
      </c>
      <c r="AT181" s="119"/>
      <c r="AU181" s="119">
        <v>3.85</v>
      </c>
      <c r="AV181" s="119"/>
      <c r="AW181" s="119"/>
      <c r="AX181" s="120"/>
      <c r="AY181" s="98">
        <f>SUM(AS181:AX181)</f>
        <v>4.35</v>
      </c>
      <c r="AZ181" s="74"/>
    </row>
    <row r="182" spans="2:52" ht="12.75">
      <c r="B182" s="73"/>
      <c r="C182" s="224"/>
      <c r="D182" s="236"/>
      <c r="E182" s="230"/>
      <c r="F182" s="221"/>
      <c r="G182" s="212"/>
      <c r="H182" s="212"/>
      <c r="I182" s="218"/>
      <c r="J182" s="218"/>
      <c r="K182" s="221"/>
      <c r="L182" s="221"/>
      <c r="M182" s="218"/>
      <c r="N182" s="218"/>
      <c r="O182" s="218"/>
      <c r="P182" s="212"/>
      <c r="Q182" s="212"/>
      <c r="R182" s="218"/>
      <c r="S182" s="218"/>
      <c r="T182" s="212"/>
      <c r="U182" s="212"/>
      <c r="V182" s="218"/>
      <c r="W182" s="218"/>
      <c r="X182" s="212"/>
      <c r="Y182" s="212"/>
      <c r="Z182" s="218"/>
      <c r="AA182" s="218"/>
      <c r="AB182" s="212"/>
      <c r="AC182" s="212"/>
      <c r="AD182" s="218"/>
      <c r="AE182" s="218"/>
      <c r="AF182" s="212"/>
      <c r="AG182" s="212"/>
      <c r="AH182" s="218"/>
      <c r="AI182" s="218"/>
      <c r="AJ182" s="212"/>
      <c r="AK182" s="212"/>
      <c r="AL182" s="212"/>
      <c r="AM182" s="212"/>
      <c r="AN182" s="215"/>
      <c r="AO182" s="215"/>
      <c r="AP182" s="215"/>
      <c r="AQ182" s="209"/>
      <c r="AR182" s="121" t="s">
        <v>124</v>
      </c>
      <c r="AS182" s="121"/>
      <c r="AT182" s="121"/>
      <c r="AU182" s="121"/>
      <c r="AV182" s="121"/>
      <c r="AW182" s="121"/>
      <c r="AX182" s="121"/>
      <c r="AY182" s="122"/>
      <c r="AZ182" s="74"/>
    </row>
    <row r="183" spans="2:52" ht="22.5">
      <c r="B183" s="73"/>
      <c r="C183" s="222" t="s">
        <v>233</v>
      </c>
      <c r="D183" s="234" t="s">
        <v>234</v>
      </c>
      <c r="E183" s="228"/>
      <c r="F183" s="219" t="s">
        <v>121</v>
      </c>
      <c r="G183" s="210"/>
      <c r="H183" s="210"/>
      <c r="I183" s="216">
        <v>0</v>
      </c>
      <c r="J183" s="216">
        <v>0</v>
      </c>
      <c r="K183" s="219">
        <v>2011</v>
      </c>
      <c r="L183" s="219">
        <v>2014</v>
      </c>
      <c r="M183" s="216">
        <f>AS184+AT184+AU184+AV184+AW184</f>
        <v>19.4</v>
      </c>
      <c r="N183" s="216"/>
      <c r="O183" s="216">
        <f>AU184</f>
        <v>0.7</v>
      </c>
      <c r="P183" s="210"/>
      <c r="Q183" s="210"/>
      <c r="R183" s="216"/>
      <c r="S183" s="216"/>
      <c r="T183" s="210"/>
      <c r="U183" s="210"/>
      <c r="V183" s="216"/>
      <c r="W183" s="216"/>
      <c r="X183" s="210"/>
      <c r="Y183" s="210"/>
      <c r="Z183" s="216"/>
      <c r="AA183" s="216"/>
      <c r="AB183" s="210"/>
      <c r="AC183" s="210"/>
      <c r="AD183" s="216"/>
      <c r="AE183" s="216"/>
      <c r="AF183" s="210"/>
      <c r="AG183" s="210"/>
      <c r="AH183" s="216"/>
      <c r="AI183" s="216"/>
      <c r="AJ183" s="210"/>
      <c r="AK183" s="210"/>
      <c r="AL183" s="210"/>
      <c r="AM183" s="210"/>
      <c r="AN183" s="213">
        <f>P183+T183+X183+AB183+AF183+AJ183</f>
        <v>0</v>
      </c>
      <c r="AO183" s="213">
        <f>Q183+U183+Y183+AC183+AG183+AK183</f>
        <v>0</v>
      </c>
      <c r="AP183" s="213">
        <f>R183+V183+Z183+AD183+AH183+AL183</f>
        <v>0</v>
      </c>
      <c r="AQ183" s="209">
        <f>S183+W183+AA183+AE183+AI183+AM183</f>
        <v>0</v>
      </c>
      <c r="AR183" s="116" t="s">
        <v>122</v>
      </c>
      <c r="AS183" s="117">
        <f aca="true" t="shared" si="77" ref="AS183:AX183">SUM(AS184:AS185)</f>
        <v>0.5</v>
      </c>
      <c r="AT183" s="117">
        <f t="shared" si="77"/>
        <v>0</v>
      </c>
      <c r="AU183" s="117">
        <f t="shared" si="77"/>
        <v>0.7</v>
      </c>
      <c r="AV183" s="117">
        <f t="shared" si="77"/>
        <v>18.2</v>
      </c>
      <c r="AW183" s="117">
        <f t="shared" si="77"/>
        <v>0</v>
      </c>
      <c r="AX183" s="117">
        <f t="shared" si="77"/>
        <v>0</v>
      </c>
      <c r="AY183" s="98">
        <f>SUM(AS183:AX183)</f>
        <v>19.4</v>
      </c>
      <c r="AZ183" s="74"/>
    </row>
    <row r="184" spans="2:52" ht="45">
      <c r="B184" s="73"/>
      <c r="C184" s="223"/>
      <c r="D184" s="235"/>
      <c r="E184" s="229"/>
      <c r="F184" s="220"/>
      <c r="G184" s="211"/>
      <c r="H184" s="211"/>
      <c r="I184" s="217"/>
      <c r="J184" s="217"/>
      <c r="K184" s="220"/>
      <c r="L184" s="220"/>
      <c r="M184" s="217"/>
      <c r="N184" s="217"/>
      <c r="O184" s="217"/>
      <c r="P184" s="211"/>
      <c r="Q184" s="211"/>
      <c r="R184" s="217"/>
      <c r="S184" s="217"/>
      <c r="T184" s="211"/>
      <c r="U184" s="211"/>
      <c r="V184" s="217"/>
      <c r="W184" s="217"/>
      <c r="X184" s="211"/>
      <c r="Y184" s="211"/>
      <c r="Z184" s="217"/>
      <c r="AA184" s="217"/>
      <c r="AB184" s="211"/>
      <c r="AC184" s="211"/>
      <c r="AD184" s="217"/>
      <c r="AE184" s="217"/>
      <c r="AF184" s="211"/>
      <c r="AG184" s="211"/>
      <c r="AH184" s="217"/>
      <c r="AI184" s="217"/>
      <c r="AJ184" s="211"/>
      <c r="AK184" s="211"/>
      <c r="AL184" s="211"/>
      <c r="AM184" s="211"/>
      <c r="AN184" s="214"/>
      <c r="AO184" s="214"/>
      <c r="AP184" s="214"/>
      <c r="AQ184" s="209"/>
      <c r="AR184" s="118" t="s">
        <v>123</v>
      </c>
      <c r="AS184" s="119">
        <v>0.5</v>
      </c>
      <c r="AT184" s="119"/>
      <c r="AU184" s="119">
        <v>0.7</v>
      </c>
      <c r="AV184" s="119">
        <v>18.2</v>
      </c>
      <c r="AW184" s="119"/>
      <c r="AX184" s="120"/>
      <c r="AY184" s="98">
        <f>SUM(AS184:AX184)</f>
        <v>19.4</v>
      </c>
      <c r="AZ184" s="74"/>
    </row>
    <row r="185" spans="2:52" ht="12.75">
      <c r="B185" s="73"/>
      <c r="C185" s="224"/>
      <c r="D185" s="236"/>
      <c r="E185" s="230"/>
      <c r="F185" s="221"/>
      <c r="G185" s="212"/>
      <c r="H185" s="212"/>
      <c r="I185" s="218"/>
      <c r="J185" s="218"/>
      <c r="K185" s="221"/>
      <c r="L185" s="221"/>
      <c r="M185" s="218"/>
      <c r="N185" s="218"/>
      <c r="O185" s="218"/>
      <c r="P185" s="212"/>
      <c r="Q185" s="212"/>
      <c r="R185" s="218"/>
      <c r="S185" s="218"/>
      <c r="T185" s="212"/>
      <c r="U185" s="212"/>
      <c r="V185" s="218"/>
      <c r="W185" s="218"/>
      <c r="X185" s="212"/>
      <c r="Y185" s="212"/>
      <c r="Z185" s="218"/>
      <c r="AA185" s="218"/>
      <c r="AB185" s="212"/>
      <c r="AC185" s="212"/>
      <c r="AD185" s="218"/>
      <c r="AE185" s="218"/>
      <c r="AF185" s="212"/>
      <c r="AG185" s="212"/>
      <c r="AH185" s="218"/>
      <c r="AI185" s="218"/>
      <c r="AJ185" s="212"/>
      <c r="AK185" s="212"/>
      <c r="AL185" s="212"/>
      <c r="AM185" s="212"/>
      <c r="AN185" s="215"/>
      <c r="AO185" s="215"/>
      <c r="AP185" s="215"/>
      <c r="AQ185" s="209"/>
      <c r="AR185" s="121" t="s">
        <v>124</v>
      </c>
      <c r="AS185" s="121"/>
      <c r="AT185" s="121"/>
      <c r="AU185" s="121"/>
      <c r="AV185" s="121"/>
      <c r="AW185" s="121"/>
      <c r="AX185" s="121"/>
      <c r="AY185" s="122"/>
      <c r="AZ185" s="74"/>
    </row>
    <row r="186" spans="2:52" ht="22.5">
      <c r="B186" s="73"/>
      <c r="C186" s="222" t="s">
        <v>235</v>
      </c>
      <c r="D186" s="234" t="s">
        <v>236</v>
      </c>
      <c r="E186" s="228"/>
      <c r="F186" s="219" t="s">
        <v>121</v>
      </c>
      <c r="G186" s="210"/>
      <c r="H186" s="210"/>
      <c r="I186" s="216">
        <v>0</v>
      </c>
      <c r="J186" s="216">
        <v>0</v>
      </c>
      <c r="K186" s="219">
        <v>2013</v>
      </c>
      <c r="L186" s="219">
        <v>2013</v>
      </c>
      <c r="M186" s="216">
        <f>AS187+AT187+AU187+AV187+AW187</f>
        <v>4.881659999999999</v>
      </c>
      <c r="N186" s="216"/>
      <c r="O186" s="216">
        <f>AU187</f>
        <v>4.881659999999999</v>
      </c>
      <c r="P186" s="210"/>
      <c r="Q186" s="210"/>
      <c r="R186" s="216"/>
      <c r="S186" s="216"/>
      <c r="T186" s="210"/>
      <c r="U186" s="210"/>
      <c r="V186" s="216"/>
      <c r="W186" s="216"/>
      <c r="X186" s="210"/>
      <c r="Y186" s="210"/>
      <c r="Z186" s="216"/>
      <c r="AA186" s="216"/>
      <c r="AB186" s="210"/>
      <c r="AC186" s="210"/>
      <c r="AD186" s="216"/>
      <c r="AE186" s="216"/>
      <c r="AF186" s="210"/>
      <c r="AG186" s="210"/>
      <c r="AH186" s="216"/>
      <c r="AI186" s="216"/>
      <c r="AJ186" s="210"/>
      <c r="AK186" s="210"/>
      <c r="AL186" s="210"/>
      <c r="AM186" s="210"/>
      <c r="AN186" s="213">
        <f>P186+T186+X186+AB186+AF186+AJ186</f>
        <v>0</v>
      </c>
      <c r="AO186" s="213">
        <f>Q186+U186+Y186+AC186+AG186+AK186</f>
        <v>0</v>
      </c>
      <c r="AP186" s="213">
        <f>R186+V186+Z186+AD186+AH186+AL186</f>
        <v>0</v>
      </c>
      <c r="AQ186" s="209">
        <f>S186+W186+AA186+AE186+AI186+AM186</f>
        <v>0</v>
      </c>
      <c r="AR186" s="116" t="s">
        <v>122</v>
      </c>
      <c r="AS186" s="117">
        <f aca="true" t="shared" si="78" ref="AS186:AX186">SUM(AS187:AS188)</f>
        <v>0</v>
      </c>
      <c r="AT186" s="117">
        <f t="shared" si="78"/>
        <v>0</v>
      </c>
      <c r="AU186" s="117">
        <f t="shared" si="78"/>
        <v>4.881659999999999</v>
      </c>
      <c r="AV186" s="117">
        <f t="shared" si="78"/>
        <v>0</v>
      </c>
      <c r="AW186" s="117">
        <f t="shared" si="78"/>
        <v>0</v>
      </c>
      <c r="AX186" s="117">
        <f t="shared" si="78"/>
        <v>0</v>
      </c>
      <c r="AY186" s="98">
        <f>SUM(AS186:AX186)</f>
        <v>4.881659999999999</v>
      </c>
      <c r="AZ186" s="74"/>
    </row>
    <row r="187" spans="2:52" ht="45">
      <c r="B187" s="73"/>
      <c r="C187" s="223"/>
      <c r="D187" s="235"/>
      <c r="E187" s="229"/>
      <c r="F187" s="220"/>
      <c r="G187" s="211"/>
      <c r="H187" s="211"/>
      <c r="I187" s="217"/>
      <c r="J187" s="217"/>
      <c r="K187" s="220"/>
      <c r="L187" s="220"/>
      <c r="M187" s="217"/>
      <c r="N187" s="217"/>
      <c r="O187" s="217"/>
      <c r="P187" s="211"/>
      <c r="Q187" s="211"/>
      <c r="R187" s="217"/>
      <c r="S187" s="217"/>
      <c r="T187" s="211"/>
      <c r="U187" s="211"/>
      <c r="V187" s="217"/>
      <c r="W187" s="217"/>
      <c r="X187" s="211"/>
      <c r="Y187" s="211"/>
      <c r="Z187" s="217"/>
      <c r="AA187" s="217"/>
      <c r="AB187" s="211"/>
      <c r="AC187" s="211"/>
      <c r="AD187" s="217"/>
      <c r="AE187" s="217"/>
      <c r="AF187" s="211"/>
      <c r="AG187" s="211"/>
      <c r="AH187" s="217"/>
      <c r="AI187" s="217"/>
      <c r="AJ187" s="211"/>
      <c r="AK187" s="211"/>
      <c r="AL187" s="211"/>
      <c r="AM187" s="211"/>
      <c r="AN187" s="214"/>
      <c r="AO187" s="214"/>
      <c r="AP187" s="214"/>
      <c r="AQ187" s="209"/>
      <c r="AR187" s="118" t="s">
        <v>123</v>
      </c>
      <c r="AS187" s="119"/>
      <c r="AT187" s="119"/>
      <c r="AU187" s="119">
        <f>4.137*1.18</f>
        <v>4.881659999999999</v>
      </c>
      <c r="AV187" s="119"/>
      <c r="AW187" s="119"/>
      <c r="AX187" s="120"/>
      <c r="AY187" s="98">
        <f>SUM(AS187:AX187)</f>
        <v>4.881659999999999</v>
      </c>
      <c r="AZ187" s="74"/>
    </row>
    <row r="188" spans="2:52" ht="12.75">
      <c r="B188" s="73"/>
      <c r="C188" s="224"/>
      <c r="D188" s="236"/>
      <c r="E188" s="230"/>
      <c r="F188" s="221"/>
      <c r="G188" s="212"/>
      <c r="H188" s="212"/>
      <c r="I188" s="218"/>
      <c r="J188" s="218"/>
      <c r="K188" s="221"/>
      <c r="L188" s="221"/>
      <c r="M188" s="218"/>
      <c r="N188" s="218"/>
      <c r="O188" s="218"/>
      <c r="P188" s="212"/>
      <c r="Q188" s="212"/>
      <c r="R188" s="218"/>
      <c r="S188" s="218"/>
      <c r="T188" s="212"/>
      <c r="U188" s="212"/>
      <c r="V188" s="218"/>
      <c r="W188" s="218"/>
      <c r="X188" s="212"/>
      <c r="Y188" s="212"/>
      <c r="Z188" s="218"/>
      <c r="AA188" s="218"/>
      <c r="AB188" s="212"/>
      <c r="AC188" s="212"/>
      <c r="AD188" s="218"/>
      <c r="AE188" s="218"/>
      <c r="AF188" s="212"/>
      <c r="AG188" s="212"/>
      <c r="AH188" s="218"/>
      <c r="AI188" s="218"/>
      <c r="AJ188" s="212"/>
      <c r="AK188" s="212"/>
      <c r="AL188" s="212"/>
      <c r="AM188" s="212"/>
      <c r="AN188" s="215"/>
      <c r="AO188" s="215"/>
      <c r="AP188" s="215"/>
      <c r="AQ188" s="209"/>
      <c r="AR188" s="121" t="s">
        <v>124</v>
      </c>
      <c r="AS188" s="121"/>
      <c r="AT188" s="121"/>
      <c r="AU188" s="121"/>
      <c r="AV188" s="121"/>
      <c r="AW188" s="121"/>
      <c r="AX188" s="121"/>
      <c r="AY188" s="122"/>
      <c r="AZ188" s="74"/>
    </row>
    <row r="189" spans="2:52" ht="22.5">
      <c r="B189" s="73"/>
      <c r="C189" s="222" t="s">
        <v>237</v>
      </c>
      <c r="D189" s="234" t="s">
        <v>238</v>
      </c>
      <c r="E189" s="228"/>
      <c r="F189" s="219" t="s">
        <v>121</v>
      </c>
      <c r="G189" s="210"/>
      <c r="H189" s="210"/>
      <c r="I189" s="216">
        <v>0</v>
      </c>
      <c r="J189" s="216">
        <v>0</v>
      </c>
      <c r="K189" s="219">
        <v>2013</v>
      </c>
      <c r="L189" s="219">
        <v>2013</v>
      </c>
      <c r="M189" s="216">
        <f>AS190+AT190+AU190+AV190+AW190</f>
        <v>4.881659999999999</v>
      </c>
      <c r="N189" s="216"/>
      <c r="O189" s="216">
        <f>AU190</f>
        <v>4.881659999999999</v>
      </c>
      <c r="P189" s="210"/>
      <c r="Q189" s="210"/>
      <c r="R189" s="216"/>
      <c r="S189" s="216"/>
      <c r="T189" s="210"/>
      <c r="U189" s="210"/>
      <c r="V189" s="216"/>
      <c r="W189" s="216"/>
      <c r="X189" s="210"/>
      <c r="Y189" s="210"/>
      <c r="Z189" s="216"/>
      <c r="AA189" s="216"/>
      <c r="AB189" s="210"/>
      <c r="AC189" s="210"/>
      <c r="AD189" s="216"/>
      <c r="AE189" s="216"/>
      <c r="AF189" s="210"/>
      <c r="AG189" s="210"/>
      <c r="AH189" s="216"/>
      <c r="AI189" s="216"/>
      <c r="AJ189" s="210"/>
      <c r="AK189" s="210"/>
      <c r="AL189" s="210"/>
      <c r="AM189" s="210"/>
      <c r="AN189" s="213">
        <f>P189+T189+X189+AB189+AF189+AJ189</f>
        <v>0</v>
      </c>
      <c r="AO189" s="213">
        <f>Q189+U189+Y189+AC189+AG189+AK189</f>
        <v>0</v>
      </c>
      <c r="AP189" s="213">
        <f>R189+V189+Z189+AD189+AH189+AL189</f>
        <v>0</v>
      </c>
      <c r="AQ189" s="209">
        <f>S189+W189+AA189+AE189+AI189+AM189</f>
        <v>0</v>
      </c>
      <c r="AR189" s="116" t="s">
        <v>122</v>
      </c>
      <c r="AS189" s="117">
        <f aca="true" t="shared" si="79" ref="AS189:AX189">SUM(AS190:AS191)</f>
        <v>0</v>
      </c>
      <c r="AT189" s="117">
        <f t="shared" si="79"/>
        <v>0</v>
      </c>
      <c r="AU189" s="117">
        <f t="shared" si="79"/>
        <v>4.881659999999999</v>
      </c>
      <c r="AV189" s="117">
        <f t="shared" si="79"/>
        <v>0</v>
      </c>
      <c r="AW189" s="117">
        <f t="shared" si="79"/>
        <v>0</v>
      </c>
      <c r="AX189" s="117">
        <f t="shared" si="79"/>
        <v>0</v>
      </c>
      <c r="AY189" s="98">
        <f>SUM(AS189:AX189)</f>
        <v>4.881659999999999</v>
      </c>
      <c r="AZ189" s="74"/>
    </row>
    <row r="190" spans="2:52" ht="45">
      <c r="B190" s="73"/>
      <c r="C190" s="223"/>
      <c r="D190" s="235"/>
      <c r="E190" s="229"/>
      <c r="F190" s="220"/>
      <c r="G190" s="211"/>
      <c r="H190" s="211"/>
      <c r="I190" s="217"/>
      <c r="J190" s="217"/>
      <c r="K190" s="220"/>
      <c r="L190" s="220"/>
      <c r="M190" s="217"/>
      <c r="N190" s="217"/>
      <c r="O190" s="217"/>
      <c r="P190" s="211"/>
      <c r="Q190" s="211"/>
      <c r="R190" s="217"/>
      <c r="S190" s="217"/>
      <c r="T190" s="211"/>
      <c r="U190" s="211"/>
      <c r="V190" s="217"/>
      <c r="W190" s="217"/>
      <c r="X190" s="211"/>
      <c r="Y190" s="211"/>
      <c r="Z190" s="217"/>
      <c r="AA190" s="217"/>
      <c r="AB190" s="211"/>
      <c r="AC190" s="211"/>
      <c r="AD190" s="217"/>
      <c r="AE190" s="217"/>
      <c r="AF190" s="211"/>
      <c r="AG190" s="211"/>
      <c r="AH190" s="217"/>
      <c r="AI190" s="217"/>
      <c r="AJ190" s="211"/>
      <c r="AK190" s="211"/>
      <c r="AL190" s="211"/>
      <c r="AM190" s="211"/>
      <c r="AN190" s="214"/>
      <c r="AO190" s="214"/>
      <c r="AP190" s="214"/>
      <c r="AQ190" s="209"/>
      <c r="AR190" s="118" t="s">
        <v>123</v>
      </c>
      <c r="AS190" s="119"/>
      <c r="AT190" s="119"/>
      <c r="AU190" s="119">
        <f>4.137*1.18</f>
        <v>4.881659999999999</v>
      </c>
      <c r="AV190" s="119"/>
      <c r="AW190" s="119"/>
      <c r="AX190" s="120"/>
      <c r="AY190" s="98">
        <f>SUM(AS190:AX190)</f>
        <v>4.881659999999999</v>
      </c>
      <c r="AZ190" s="74"/>
    </row>
    <row r="191" spans="2:52" ht="12.75">
      <c r="B191" s="73"/>
      <c r="C191" s="224"/>
      <c r="D191" s="236"/>
      <c r="E191" s="230"/>
      <c r="F191" s="221"/>
      <c r="G191" s="212"/>
      <c r="H191" s="212"/>
      <c r="I191" s="218"/>
      <c r="J191" s="218"/>
      <c r="K191" s="221"/>
      <c r="L191" s="221"/>
      <c r="M191" s="218"/>
      <c r="N191" s="218"/>
      <c r="O191" s="218"/>
      <c r="P191" s="212"/>
      <c r="Q191" s="212"/>
      <c r="R191" s="218"/>
      <c r="S191" s="218"/>
      <c r="T191" s="212"/>
      <c r="U191" s="212"/>
      <c r="V191" s="218"/>
      <c r="W191" s="218"/>
      <c r="X191" s="212"/>
      <c r="Y191" s="212"/>
      <c r="Z191" s="218"/>
      <c r="AA191" s="218"/>
      <c r="AB191" s="212"/>
      <c r="AC191" s="212"/>
      <c r="AD191" s="218"/>
      <c r="AE191" s="218"/>
      <c r="AF191" s="212"/>
      <c r="AG191" s="212"/>
      <c r="AH191" s="218"/>
      <c r="AI191" s="218"/>
      <c r="AJ191" s="212"/>
      <c r="AK191" s="212"/>
      <c r="AL191" s="212"/>
      <c r="AM191" s="212"/>
      <c r="AN191" s="215"/>
      <c r="AO191" s="215"/>
      <c r="AP191" s="215"/>
      <c r="AQ191" s="209"/>
      <c r="AR191" s="121" t="s">
        <v>124</v>
      </c>
      <c r="AS191" s="121"/>
      <c r="AT191" s="121"/>
      <c r="AU191" s="121"/>
      <c r="AV191" s="121"/>
      <c r="AW191" s="121"/>
      <c r="AX191" s="121"/>
      <c r="AY191" s="122"/>
      <c r="AZ191" s="74"/>
    </row>
    <row r="192" spans="2:52" ht="22.5">
      <c r="B192" s="73"/>
      <c r="C192" s="222" t="s">
        <v>239</v>
      </c>
      <c r="D192" s="234" t="s">
        <v>240</v>
      </c>
      <c r="E192" s="228"/>
      <c r="F192" s="219" t="s">
        <v>121</v>
      </c>
      <c r="G192" s="210"/>
      <c r="H192" s="210"/>
      <c r="I192" s="216">
        <v>0</v>
      </c>
      <c r="J192" s="216">
        <v>0</v>
      </c>
      <c r="K192" s="219">
        <v>2013</v>
      </c>
      <c r="L192" s="219">
        <v>2013</v>
      </c>
      <c r="M192" s="216">
        <f>AS193+AT193+AU193+AV193+AW193</f>
        <v>4.881659999999999</v>
      </c>
      <c r="N192" s="216"/>
      <c r="O192" s="216">
        <f>AU193</f>
        <v>4.881659999999999</v>
      </c>
      <c r="P192" s="210"/>
      <c r="Q192" s="210"/>
      <c r="R192" s="216"/>
      <c r="S192" s="216"/>
      <c r="T192" s="210"/>
      <c r="U192" s="210"/>
      <c r="V192" s="216"/>
      <c r="W192" s="216"/>
      <c r="X192" s="210"/>
      <c r="Y192" s="210"/>
      <c r="Z192" s="216"/>
      <c r="AA192" s="216"/>
      <c r="AB192" s="210"/>
      <c r="AC192" s="210"/>
      <c r="AD192" s="216"/>
      <c r="AE192" s="216"/>
      <c r="AF192" s="210"/>
      <c r="AG192" s="210"/>
      <c r="AH192" s="216"/>
      <c r="AI192" s="216"/>
      <c r="AJ192" s="210"/>
      <c r="AK192" s="210"/>
      <c r="AL192" s="210"/>
      <c r="AM192" s="210"/>
      <c r="AN192" s="213">
        <f>P192+T192+X192+AB192+AF192+AJ192</f>
        <v>0</v>
      </c>
      <c r="AO192" s="213">
        <f>Q192+U192+Y192+AC192+AG192+AK192</f>
        <v>0</v>
      </c>
      <c r="AP192" s="213">
        <f>R192+V192+Z192+AD192+AH192+AL192</f>
        <v>0</v>
      </c>
      <c r="AQ192" s="209">
        <f>S192+W192+AA192+AE192+AI192+AM192</f>
        <v>0</v>
      </c>
      <c r="AR192" s="116" t="s">
        <v>122</v>
      </c>
      <c r="AS192" s="117">
        <f aca="true" t="shared" si="80" ref="AS192:AX192">SUM(AS193:AS194)</f>
        <v>0</v>
      </c>
      <c r="AT192" s="117">
        <f t="shared" si="80"/>
        <v>0</v>
      </c>
      <c r="AU192" s="117">
        <f t="shared" si="80"/>
        <v>4.881659999999999</v>
      </c>
      <c r="AV192" s="117">
        <f t="shared" si="80"/>
        <v>0</v>
      </c>
      <c r="AW192" s="117">
        <f t="shared" si="80"/>
        <v>0</v>
      </c>
      <c r="AX192" s="117">
        <f t="shared" si="80"/>
        <v>0</v>
      </c>
      <c r="AY192" s="98">
        <f>SUM(AS192:AX192)</f>
        <v>4.881659999999999</v>
      </c>
      <c r="AZ192" s="74"/>
    </row>
    <row r="193" spans="2:52" ht="45">
      <c r="B193" s="73"/>
      <c r="C193" s="223"/>
      <c r="D193" s="235"/>
      <c r="E193" s="229"/>
      <c r="F193" s="220"/>
      <c r="G193" s="211"/>
      <c r="H193" s="211"/>
      <c r="I193" s="217"/>
      <c r="J193" s="217"/>
      <c r="K193" s="220"/>
      <c r="L193" s="220"/>
      <c r="M193" s="217"/>
      <c r="N193" s="217"/>
      <c r="O193" s="217"/>
      <c r="P193" s="211"/>
      <c r="Q193" s="211"/>
      <c r="R193" s="217"/>
      <c r="S193" s="217"/>
      <c r="T193" s="211"/>
      <c r="U193" s="211"/>
      <c r="V193" s="217"/>
      <c r="W193" s="217"/>
      <c r="X193" s="211"/>
      <c r="Y193" s="211"/>
      <c r="Z193" s="217"/>
      <c r="AA193" s="217"/>
      <c r="AB193" s="211"/>
      <c r="AC193" s="211"/>
      <c r="AD193" s="217"/>
      <c r="AE193" s="217"/>
      <c r="AF193" s="211"/>
      <c r="AG193" s="211"/>
      <c r="AH193" s="217"/>
      <c r="AI193" s="217"/>
      <c r="AJ193" s="211"/>
      <c r="AK193" s="211"/>
      <c r="AL193" s="211"/>
      <c r="AM193" s="211"/>
      <c r="AN193" s="214"/>
      <c r="AO193" s="214"/>
      <c r="AP193" s="214"/>
      <c r="AQ193" s="209"/>
      <c r="AR193" s="118" t="s">
        <v>123</v>
      </c>
      <c r="AS193" s="119"/>
      <c r="AT193" s="119"/>
      <c r="AU193" s="119">
        <f>4.137*1.18</f>
        <v>4.881659999999999</v>
      </c>
      <c r="AV193" s="119"/>
      <c r="AW193" s="119"/>
      <c r="AX193" s="120"/>
      <c r="AY193" s="98">
        <f>SUM(AS193:AX193)</f>
        <v>4.881659999999999</v>
      </c>
      <c r="AZ193" s="74"/>
    </row>
    <row r="194" spans="2:52" ht="12.75">
      <c r="B194" s="73"/>
      <c r="C194" s="224"/>
      <c r="D194" s="236"/>
      <c r="E194" s="230"/>
      <c r="F194" s="221"/>
      <c r="G194" s="212"/>
      <c r="H194" s="212"/>
      <c r="I194" s="218"/>
      <c r="J194" s="218"/>
      <c r="K194" s="221"/>
      <c r="L194" s="221"/>
      <c r="M194" s="218"/>
      <c r="N194" s="218"/>
      <c r="O194" s="218"/>
      <c r="P194" s="212"/>
      <c r="Q194" s="212"/>
      <c r="R194" s="218"/>
      <c r="S194" s="218"/>
      <c r="T194" s="212"/>
      <c r="U194" s="212"/>
      <c r="V194" s="218"/>
      <c r="W194" s="218"/>
      <c r="X194" s="212"/>
      <c r="Y194" s="212"/>
      <c r="Z194" s="218"/>
      <c r="AA194" s="218"/>
      <c r="AB194" s="212"/>
      <c r="AC194" s="212"/>
      <c r="AD194" s="218"/>
      <c r="AE194" s="218"/>
      <c r="AF194" s="212"/>
      <c r="AG194" s="212"/>
      <c r="AH194" s="218"/>
      <c r="AI194" s="218"/>
      <c r="AJ194" s="212"/>
      <c r="AK194" s="212"/>
      <c r="AL194" s="212"/>
      <c r="AM194" s="212"/>
      <c r="AN194" s="215"/>
      <c r="AO194" s="215"/>
      <c r="AP194" s="215"/>
      <c r="AQ194" s="209"/>
      <c r="AR194" s="121" t="s">
        <v>124</v>
      </c>
      <c r="AS194" s="121"/>
      <c r="AT194" s="121"/>
      <c r="AU194" s="121"/>
      <c r="AV194" s="121"/>
      <c r="AW194" s="121"/>
      <c r="AX194" s="121"/>
      <c r="AY194" s="122"/>
      <c r="AZ194" s="74"/>
    </row>
    <row r="195" spans="2:52" ht="22.5">
      <c r="B195" s="73"/>
      <c r="C195" s="222" t="s">
        <v>241</v>
      </c>
      <c r="D195" s="234" t="s">
        <v>242</v>
      </c>
      <c r="E195" s="228"/>
      <c r="F195" s="219" t="s">
        <v>121</v>
      </c>
      <c r="G195" s="210"/>
      <c r="H195" s="210"/>
      <c r="I195" s="216">
        <v>0</v>
      </c>
      <c r="J195" s="216">
        <v>0</v>
      </c>
      <c r="K195" s="219">
        <v>2013</v>
      </c>
      <c r="L195" s="219">
        <v>2013</v>
      </c>
      <c r="M195" s="216">
        <f>AS196+AT196+AU196+AV196+AW196</f>
        <v>4.881659999999999</v>
      </c>
      <c r="N195" s="216"/>
      <c r="O195" s="216">
        <f>AU196</f>
        <v>4.881659999999999</v>
      </c>
      <c r="P195" s="210"/>
      <c r="Q195" s="210"/>
      <c r="R195" s="216"/>
      <c r="S195" s="216"/>
      <c r="T195" s="210"/>
      <c r="U195" s="210"/>
      <c r="V195" s="216"/>
      <c r="W195" s="216"/>
      <c r="X195" s="210"/>
      <c r="Y195" s="210"/>
      <c r="Z195" s="216"/>
      <c r="AA195" s="216"/>
      <c r="AB195" s="210"/>
      <c r="AC195" s="210"/>
      <c r="AD195" s="216"/>
      <c r="AE195" s="216"/>
      <c r="AF195" s="210"/>
      <c r="AG195" s="210"/>
      <c r="AH195" s="216"/>
      <c r="AI195" s="216"/>
      <c r="AJ195" s="210"/>
      <c r="AK195" s="210"/>
      <c r="AL195" s="210"/>
      <c r="AM195" s="210"/>
      <c r="AN195" s="213">
        <f>P195+T195+X195+AB195+AF195+AJ195</f>
        <v>0</v>
      </c>
      <c r="AO195" s="213">
        <f>Q195+U195+Y195+AC195+AG195+AK195</f>
        <v>0</v>
      </c>
      <c r="AP195" s="213">
        <f>R195+V195+Z195+AD195+AH195+AL195</f>
        <v>0</v>
      </c>
      <c r="AQ195" s="209">
        <f>S195+W195+AA195+AE195+AI195+AM195</f>
        <v>0</v>
      </c>
      <c r="AR195" s="116" t="s">
        <v>122</v>
      </c>
      <c r="AS195" s="117">
        <f aca="true" t="shared" si="81" ref="AS195:AX195">SUM(AS196:AS197)</f>
        <v>0</v>
      </c>
      <c r="AT195" s="117">
        <f t="shared" si="81"/>
        <v>0</v>
      </c>
      <c r="AU195" s="117">
        <f t="shared" si="81"/>
        <v>4.881659999999999</v>
      </c>
      <c r="AV195" s="117">
        <f t="shared" si="81"/>
        <v>0</v>
      </c>
      <c r="AW195" s="117">
        <f t="shared" si="81"/>
        <v>0</v>
      </c>
      <c r="AX195" s="117">
        <f t="shared" si="81"/>
        <v>0</v>
      </c>
      <c r="AY195" s="98">
        <f>SUM(AS195:AX195)</f>
        <v>4.881659999999999</v>
      </c>
      <c r="AZ195" s="74"/>
    </row>
    <row r="196" spans="2:52" ht="45">
      <c r="B196" s="73"/>
      <c r="C196" s="223"/>
      <c r="D196" s="235"/>
      <c r="E196" s="229"/>
      <c r="F196" s="220"/>
      <c r="G196" s="211"/>
      <c r="H196" s="211"/>
      <c r="I196" s="217"/>
      <c r="J196" s="217"/>
      <c r="K196" s="220"/>
      <c r="L196" s="220"/>
      <c r="M196" s="217"/>
      <c r="N196" s="217"/>
      <c r="O196" s="217"/>
      <c r="P196" s="211"/>
      <c r="Q196" s="211"/>
      <c r="R196" s="217"/>
      <c r="S196" s="217"/>
      <c r="T196" s="211"/>
      <c r="U196" s="211"/>
      <c r="V196" s="217"/>
      <c r="W196" s="217"/>
      <c r="X196" s="211"/>
      <c r="Y196" s="211"/>
      <c r="Z196" s="217"/>
      <c r="AA196" s="217"/>
      <c r="AB196" s="211"/>
      <c r="AC196" s="211"/>
      <c r="AD196" s="217"/>
      <c r="AE196" s="217"/>
      <c r="AF196" s="211"/>
      <c r="AG196" s="211"/>
      <c r="AH196" s="217"/>
      <c r="AI196" s="217"/>
      <c r="AJ196" s="211"/>
      <c r="AK196" s="211"/>
      <c r="AL196" s="211"/>
      <c r="AM196" s="211"/>
      <c r="AN196" s="214"/>
      <c r="AO196" s="214"/>
      <c r="AP196" s="214"/>
      <c r="AQ196" s="209"/>
      <c r="AR196" s="118" t="s">
        <v>123</v>
      </c>
      <c r="AS196" s="119"/>
      <c r="AT196" s="119"/>
      <c r="AU196" s="119">
        <f>4.137*1.18</f>
        <v>4.881659999999999</v>
      </c>
      <c r="AV196" s="119"/>
      <c r="AW196" s="119"/>
      <c r="AX196" s="120"/>
      <c r="AY196" s="98">
        <f>SUM(AS196:AX196)</f>
        <v>4.881659999999999</v>
      </c>
      <c r="AZ196" s="74"/>
    </row>
    <row r="197" spans="2:52" ht="12.75">
      <c r="B197" s="73"/>
      <c r="C197" s="224"/>
      <c r="D197" s="236"/>
      <c r="E197" s="230"/>
      <c r="F197" s="221"/>
      <c r="G197" s="212"/>
      <c r="H197" s="212"/>
      <c r="I197" s="218"/>
      <c r="J197" s="218"/>
      <c r="K197" s="221"/>
      <c r="L197" s="221"/>
      <c r="M197" s="218"/>
      <c r="N197" s="218"/>
      <c r="O197" s="218"/>
      <c r="P197" s="212"/>
      <c r="Q197" s="212"/>
      <c r="R197" s="218"/>
      <c r="S197" s="218"/>
      <c r="T197" s="212"/>
      <c r="U197" s="212"/>
      <c r="V197" s="218"/>
      <c r="W197" s="218"/>
      <c r="X197" s="212"/>
      <c r="Y197" s="212"/>
      <c r="Z197" s="218"/>
      <c r="AA197" s="218"/>
      <c r="AB197" s="212"/>
      <c r="AC197" s="212"/>
      <c r="AD197" s="218"/>
      <c r="AE197" s="218"/>
      <c r="AF197" s="212"/>
      <c r="AG197" s="212"/>
      <c r="AH197" s="218"/>
      <c r="AI197" s="218"/>
      <c r="AJ197" s="212"/>
      <c r="AK197" s="212"/>
      <c r="AL197" s="212"/>
      <c r="AM197" s="212"/>
      <c r="AN197" s="215"/>
      <c r="AO197" s="215"/>
      <c r="AP197" s="215"/>
      <c r="AQ197" s="209"/>
      <c r="AR197" s="121" t="s">
        <v>124</v>
      </c>
      <c r="AS197" s="121"/>
      <c r="AT197" s="121"/>
      <c r="AU197" s="121"/>
      <c r="AV197" s="121"/>
      <c r="AW197" s="121"/>
      <c r="AX197" s="121"/>
      <c r="AY197" s="122"/>
      <c r="AZ197" s="74"/>
    </row>
    <row r="198" spans="2:52" ht="22.5">
      <c r="B198" s="73"/>
      <c r="C198" s="222" t="s">
        <v>243</v>
      </c>
      <c r="D198" s="234" t="s">
        <v>244</v>
      </c>
      <c r="E198" s="228" t="s">
        <v>245</v>
      </c>
      <c r="F198" s="219" t="s">
        <v>121</v>
      </c>
      <c r="G198" s="210"/>
      <c r="H198" s="210"/>
      <c r="I198" s="216">
        <v>0</v>
      </c>
      <c r="J198" s="216">
        <v>0</v>
      </c>
      <c r="K198" s="219">
        <v>2013</v>
      </c>
      <c r="L198" s="219">
        <v>2013</v>
      </c>
      <c r="M198" s="216">
        <f>AS199+AT199+AU199+AV199+AW199</f>
        <v>4.13</v>
      </c>
      <c r="N198" s="216"/>
      <c r="O198" s="216">
        <f>AU199</f>
        <v>0</v>
      </c>
      <c r="P198" s="210"/>
      <c r="Q198" s="210"/>
      <c r="R198" s="216"/>
      <c r="S198" s="216"/>
      <c r="T198" s="210"/>
      <c r="U198" s="210"/>
      <c r="V198" s="216"/>
      <c r="W198" s="216"/>
      <c r="X198" s="210"/>
      <c r="Y198" s="210"/>
      <c r="Z198" s="216"/>
      <c r="AA198" s="216"/>
      <c r="AB198" s="210"/>
      <c r="AC198" s="210"/>
      <c r="AD198" s="216"/>
      <c r="AE198" s="216"/>
      <c r="AF198" s="210"/>
      <c r="AG198" s="210"/>
      <c r="AH198" s="216"/>
      <c r="AI198" s="216"/>
      <c r="AJ198" s="210"/>
      <c r="AK198" s="210"/>
      <c r="AL198" s="210"/>
      <c r="AM198" s="210"/>
      <c r="AN198" s="213">
        <f>P198+T198+X198+AB198+AF198+AJ198</f>
        <v>0</v>
      </c>
      <c r="AO198" s="213">
        <f>Q198+U198+Y198+AC198+AG198+AK198</f>
        <v>0</v>
      </c>
      <c r="AP198" s="213">
        <f>R198+V198+Z198+AD198+AH198+AL198</f>
        <v>0</v>
      </c>
      <c r="AQ198" s="209">
        <f>S198+W198+AA198+AE198+AI198+AM198</f>
        <v>0</v>
      </c>
      <c r="AR198" s="116" t="s">
        <v>122</v>
      </c>
      <c r="AS198" s="117">
        <f aca="true" t="shared" si="82" ref="AS198:AX198">SUM(AS199:AS200)</f>
        <v>0</v>
      </c>
      <c r="AT198" s="117">
        <f t="shared" si="82"/>
        <v>0</v>
      </c>
      <c r="AU198" s="117">
        <f t="shared" si="82"/>
        <v>0</v>
      </c>
      <c r="AV198" s="117">
        <f t="shared" si="82"/>
        <v>4.13</v>
      </c>
      <c r="AW198" s="117">
        <f t="shared" si="82"/>
        <v>0</v>
      </c>
      <c r="AX198" s="117">
        <f t="shared" si="82"/>
        <v>0</v>
      </c>
      <c r="AY198" s="98">
        <f>SUM(AS198:AX198)</f>
        <v>4.13</v>
      </c>
      <c r="AZ198" s="74"/>
    </row>
    <row r="199" spans="2:52" ht="45">
      <c r="B199" s="73"/>
      <c r="C199" s="223"/>
      <c r="D199" s="235"/>
      <c r="E199" s="229"/>
      <c r="F199" s="220"/>
      <c r="G199" s="211"/>
      <c r="H199" s="211"/>
      <c r="I199" s="217"/>
      <c r="J199" s="217"/>
      <c r="K199" s="220"/>
      <c r="L199" s="220"/>
      <c r="M199" s="217"/>
      <c r="N199" s="217"/>
      <c r="O199" s="217"/>
      <c r="P199" s="211"/>
      <c r="Q199" s="211"/>
      <c r="R199" s="217"/>
      <c r="S199" s="217"/>
      <c r="T199" s="211"/>
      <c r="U199" s="211"/>
      <c r="V199" s="217"/>
      <c r="W199" s="217"/>
      <c r="X199" s="211"/>
      <c r="Y199" s="211"/>
      <c r="Z199" s="217"/>
      <c r="AA199" s="217"/>
      <c r="AB199" s="211"/>
      <c r="AC199" s="211"/>
      <c r="AD199" s="217"/>
      <c r="AE199" s="217"/>
      <c r="AF199" s="211"/>
      <c r="AG199" s="211"/>
      <c r="AH199" s="217"/>
      <c r="AI199" s="217"/>
      <c r="AJ199" s="211"/>
      <c r="AK199" s="211"/>
      <c r="AL199" s="211"/>
      <c r="AM199" s="211"/>
      <c r="AN199" s="214"/>
      <c r="AO199" s="214"/>
      <c r="AP199" s="214"/>
      <c r="AQ199" s="209"/>
      <c r="AR199" s="118" t="s">
        <v>123</v>
      </c>
      <c r="AS199" s="119"/>
      <c r="AT199" s="119"/>
      <c r="AU199" s="119">
        <v>0</v>
      </c>
      <c r="AV199" s="119">
        <v>4.13</v>
      </c>
      <c r="AW199" s="119"/>
      <c r="AX199" s="120"/>
      <c r="AY199" s="98">
        <f>SUM(AS199:AX199)</f>
        <v>4.13</v>
      </c>
      <c r="AZ199" s="74"/>
    </row>
    <row r="200" spans="2:52" ht="12.75">
      <c r="B200" s="73"/>
      <c r="C200" s="224"/>
      <c r="D200" s="236"/>
      <c r="E200" s="230"/>
      <c r="F200" s="221"/>
      <c r="G200" s="212"/>
      <c r="H200" s="212"/>
      <c r="I200" s="218"/>
      <c r="J200" s="218"/>
      <c r="K200" s="221"/>
      <c r="L200" s="221"/>
      <c r="M200" s="218"/>
      <c r="N200" s="218"/>
      <c r="O200" s="218"/>
      <c r="P200" s="212"/>
      <c r="Q200" s="212"/>
      <c r="R200" s="218"/>
      <c r="S200" s="218"/>
      <c r="T200" s="212"/>
      <c r="U200" s="212"/>
      <c r="V200" s="218"/>
      <c r="W200" s="218"/>
      <c r="X200" s="212"/>
      <c r="Y200" s="212"/>
      <c r="Z200" s="218"/>
      <c r="AA200" s="218"/>
      <c r="AB200" s="212"/>
      <c r="AC200" s="212"/>
      <c r="AD200" s="218"/>
      <c r="AE200" s="218"/>
      <c r="AF200" s="212"/>
      <c r="AG200" s="212"/>
      <c r="AH200" s="218"/>
      <c r="AI200" s="218"/>
      <c r="AJ200" s="212"/>
      <c r="AK200" s="212"/>
      <c r="AL200" s="212"/>
      <c r="AM200" s="212"/>
      <c r="AN200" s="215"/>
      <c r="AO200" s="215"/>
      <c r="AP200" s="215"/>
      <c r="AQ200" s="209"/>
      <c r="AR200" s="121" t="s">
        <v>124</v>
      </c>
      <c r="AS200" s="121"/>
      <c r="AT200" s="121"/>
      <c r="AU200" s="121"/>
      <c r="AV200" s="121"/>
      <c r="AW200" s="121"/>
      <c r="AX200" s="121"/>
      <c r="AY200" s="122"/>
      <c r="AZ200" s="74"/>
    </row>
    <row r="201" spans="2:52" ht="22.5">
      <c r="B201" s="73"/>
      <c r="C201" s="222" t="s">
        <v>246</v>
      </c>
      <c r="D201" s="234" t="s">
        <v>247</v>
      </c>
      <c r="E201" s="228" t="s">
        <v>172</v>
      </c>
      <c r="F201" s="219" t="s">
        <v>121</v>
      </c>
      <c r="G201" s="210"/>
      <c r="H201" s="210"/>
      <c r="I201" s="216">
        <v>0</v>
      </c>
      <c r="J201" s="216">
        <v>0</v>
      </c>
      <c r="K201" s="219">
        <v>2013</v>
      </c>
      <c r="L201" s="219">
        <v>2013</v>
      </c>
      <c r="M201" s="216">
        <f>AS202+AT202+AU202+AV202+AW202</f>
        <v>4.12764</v>
      </c>
      <c r="N201" s="216"/>
      <c r="O201" s="216">
        <f>AU202</f>
        <v>4.12764</v>
      </c>
      <c r="P201" s="210"/>
      <c r="Q201" s="210"/>
      <c r="R201" s="216"/>
      <c r="S201" s="216"/>
      <c r="T201" s="210"/>
      <c r="U201" s="210"/>
      <c r="V201" s="216"/>
      <c r="W201" s="216"/>
      <c r="X201" s="210"/>
      <c r="Y201" s="210"/>
      <c r="Z201" s="216"/>
      <c r="AA201" s="216"/>
      <c r="AB201" s="210"/>
      <c r="AC201" s="210"/>
      <c r="AD201" s="216"/>
      <c r="AE201" s="216"/>
      <c r="AF201" s="210"/>
      <c r="AG201" s="210"/>
      <c r="AH201" s="216"/>
      <c r="AI201" s="216"/>
      <c r="AJ201" s="210"/>
      <c r="AK201" s="210"/>
      <c r="AL201" s="210"/>
      <c r="AM201" s="210"/>
      <c r="AN201" s="213">
        <f>P201+T201+X201+AB201+AF201+AJ201</f>
        <v>0</v>
      </c>
      <c r="AO201" s="213">
        <f>Q201+U201+Y201+AC201+AG201+AK201</f>
        <v>0</v>
      </c>
      <c r="AP201" s="213">
        <f>R201+V201+Z201+AD201+AH201+AL201</f>
        <v>0</v>
      </c>
      <c r="AQ201" s="209">
        <f>S201+W201+AA201+AE201+AI201+AM201</f>
        <v>0</v>
      </c>
      <c r="AR201" s="116" t="s">
        <v>122</v>
      </c>
      <c r="AS201" s="117">
        <f aca="true" t="shared" si="83" ref="AS201:AX201">SUM(AS202:AS203)</f>
        <v>0</v>
      </c>
      <c r="AT201" s="117">
        <f t="shared" si="83"/>
        <v>0</v>
      </c>
      <c r="AU201" s="117">
        <f t="shared" si="83"/>
        <v>4.12764</v>
      </c>
      <c r="AV201" s="117">
        <f t="shared" si="83"/>
        <v>0</v>
      </c>
      <c r="AW201" s="117">
        <f t="shared" si="83"/>
        <v>0</v>
      </c>
      <c r="AX201" s="117">
        <f t="shared" si="83"/>
        <v>0</v>
      </c>
      <c r="AY201" s="98">
        <f>SUM(AS201:AX201)</f>
        <v>4.12764</v>
      </c>
      <c r="AZ201" s="74"/>
    </row>
    <row r="202" spans="2:52" ht="45">
      <c r="B202" s="73"/>
      <c r="C202" s="223"/>
      <c r="D202" s="235"/>
      <c r="E202" s="229"/>
      <c r="F202" s="220"/>
      <c r="G202" s="211"/>
      <c r="H202" s="211"/>
      <c r="I202" s="217"/>
      <c r="J202" s="217"/>
      <c r="K202" s="220"/>
      <c r="L202" s="220"/>
      <c r="M202" s="217"/>
      <c r="N202" s="217"/>
      <c r="O202" s="217"/>
      <c r="P202" s="211"/>
      <c r="Q202" s="211"/>
      <c r="R202" s="217"/>
      <c r="S202" s="217"/>
      <c r="T202" s="211"/>
      <c r="U202" s="211"/>
      <c r="V202" s="217"/>
      <c r="W202" s="217"/>
      <c r="X202" s="211"/>
      <c r="Y202" s="211"/>
      <c r="Z202" s="217"/>
      <c r="AA202" s="217"/>
      <c r="AB202" s="211"/>
      <c r="AC202" s="211"/>
      <c r="AD202" s="217"/>
      <c r="AE202" s="217"/>
      <c r="AF202" s="211"/>
      <c r="AG202" s="211"/>
      <c r="AH202" s="217"/>
      <c r="AI202" s="217"/>
      <c r="AJ202" s="211"/>
      <c r="AK202" s="211"/>
      <c r="AL202" s="211"/>
      <c r="AM202" s="211"/>
      <c r="AN202" s="214"/>
      <c r="AO202" s="214"/>
      <c r="AP202" s="214"/>
      <c r="AQ202" s="209"/>
      <c r="AR202" s="118" t="s">
        <v>123</v>
      </c>
      <c r="AS202" s="119"/>
      <c r="AT202" s="119"/>
      <c r="AU202" s="119">
        <f>3.498*1.18</f>
        <v>4.12764</v>
      </c>
      <c r="AV202" s="119"/>
      <c r="AW202" s="119"/>
      <c r="AX202" s="120"/>
      <c r="AY202" s="98">
        <f>SUM(AS202:AX202)</f>
        <v>4.12764</v>
      </c>
      <c r="AZ202" s="74"/>
    </row>
    <row r="203" spans="2:52" ht="12.75">
      <c r="B203" s="73"/>
      <c r="C203" s="224"/>
      <c r="D203" s="236"/>
      <c r="E203" s="230"/>
      <c r="F203" s="221"/>
      <c r="G203" s="212"/>
      <c r="H203" s="212"/>
      <c r="I203" s="218"/>
      <c r="J203" s="218"/>
      <c r="K203" s="221"/>
      <c r="L203" s="221"/>
      <c r="M203" s="218"/>
      <c r="N203" s="218"/>
      <c r="O203" s="218"/>
      <c r="P203" s="212"/>
      <c r="Q203" s="212"/>
      <c r="R203" s="218"/>
      <c r="S203" s="218"/>
      <c r="T203" s="212"/>
      <c r="U203" s="212"/>
      <c r="V203" s="218"/>
      <c r="W203" s="218"/>
      <c r="X203" s="212"/>
      <c r="Y203" s="212"/>
      <c r="Z203" s="218"/>
      <c r="AA203" s="218"/>
      <c r="AB203" s="212"/>
      <c r="AC203" s="212"/>
      <c r="AD203" s="218"/>
      <c r="AE203" s="218"/>
      <c r="AF203" s="212"/>
      <c r="AG203" s="212"/>
      <c r="AH203" s="218"/>
      <c r="AI203" s="218"/>
      <c r="AJ203" s="212"/>
      <c r="AK203" s="212"/>
      <c r="AL203" s="212"/>
      <c r="AM203" s="212"/>
      <c r="AN203" s="215"/>
      <c r="AO203" s="215"/>
      <c r="AP203" s="215"/>
      <c r="AQ203" s="209"/>
      <c r="AR203" s="121" t="s">
        <v>124</v>
      </c>
      <c r="AS203" s="121"/>
      <c r="AT203" s="121"/>
      <c r="AU203" s="121"/>
      <c r="AV203" s="121"/>
      <c r="AW203" s="121"/>
      <c r="AX203" s="121"/>
      <c r="AY203" s="122"/>
      <c r="AZ203" s="74"/>
    </row>
    <row r="204" spans="2:52" ht="22.5">
      <c r="B204" s="73"/>
      <c r="C204" s="222" t="s">
        <v>248</v>
      </c>
      <c r="D204" s="234" t="s">
        <v>249</v>
      </c>
      <c r="E204" s="228"/>
      <c r="F204" s="219" t="s">
        <v>121</v>
      </c>
      <c r="G204" s="210"/>
      <c r="H204" s="210"/>
      <c r="I204" s="216">
        <v>0</v>
      </c>
      <c r="J204" s="216">
        <v>0</v>
      </c>
      <c r="K204" s="219">
        <v>2013</v>
      </c>
      <c r="L204" s="219">
        <v>2013</v>
      </c>
      <c r="M204" s="216">
        <f>AS205+AT205+AU205+AV205+AW205</f>
        <v>3.61434</v>
      </c>
      <c r="N204" s="216"/>
      <c r="O204" s="216">
        <f>AU205</f>
        <v>3.61434</v>
      </c>
      <c r="P204" s="210"/>
      <c r="Q204" s="210"/>
      <c r="R204" s="216"/>
      <c r="S204" s="216"/>
      <c r="T204" s="210"/>
      <c r="U204" s="210"/>
      <c r="V204" s="216"/>
      <c r="W204" s="216"/>
      <c r="X204" s="210"/>
      <c r="Y204" s="210"/>
      <c r="Z204" s="216"/>
      <c r="AA204" s="216"/>
      <c r="AB204" s="210"/>
      <c r="AC204" s="210"/>
      <c r="AD204" s="216"/>
      <c r="AE204" s="216"/>
      <c r="AF204" s="210"/>
      <c r="AG204" s="210"/>
      <c r="AH204" s="216"/>
      <c r="AI204" s="216"/>
      <c r="AJ204" s="210"/>
      <c r="AK204" s="210"/>
      <c r="AL204" s="210"/>
      <c r="AM204" s="210"/>
      <c r="AN204" s="213">
        <f>P204+T204+X204+AB204+AF204+AJ204</f>
        <v>0</v>
      </c>
      <c r="AO204" s="213">
        <f>Q204+U204+Y204+AC204+AG204+AK204</f>
        <v>0</v>
      </c>
      <c r="AP204" s="213">
        <f>R204+V204+Z204+AD204+AH204+AL204</f>
        <v>0</v>
      </c>
      <c r="AQ204" s="209">
        <f>S204+W204+AA204+AE204+AI204+AM204</f>
        <v>0</v>
      </c>
      <c r="AR204" s="116" t="s">
        <v>122</v>
      </c>
      <c r="AS204" s="117">
        <f aca="true" t="shared" si="84" ref="AS204:AX204">SUM(AS205:AS206)</f>
        <v>0</v>
      </c>
      <c r="AT204" s="117">
        <f t="shared" si="84"/>
        <v>0</v>
      </c>
      <c r="AU204" s="117">
        <f t="shared" si="84"/>
        <v>3.61434</v>
      </c>
      <c r="AV204" s="117">
        <f t="shared" si="84"/>
        <v>0</v>
      </c>
      <c r="AW204" s="117">
        <f t="shared" si="84"/>
        <v>0</v>
      </c>
      <c r="AX204" s="117">
        <f t="shared" si="84"/>
        <v>0</v>
      </c>
      <c r="AY204" s="98">
        <f>SUM(AS204:AX204)</f>
        <v>3.61434</v>
      </c>
      <c r="AZ204" s="74"/>
    </row>
    <row r="205" spans="2:52" ht="45">
      <c r="B205" s="73"/>
      <c r="C205" s="223"/>
      <c r="D205" s="235"/>
      <c r="E205" s="229"/>
      <c r="F205" s="220"/>
      <c r="G205" s="211"/>
      <c r="H205" s="211"/>
      <c r="I205" s="217"/>
      <c r="J205" s="217"/>
      <c r="K205" s="220"/>
      <c r="L205" s="220"/>
      <c r="M205" s="217"/>
      <c r="N205" s="217"/>
      <c r="O205" s="217"/>
      <c r="P205" s="211"/>
      <c r="Q205" s="211"/>
      <c r="R205" s="217"/>
      <c r="S205" s="217"/>
      <c r="T205" s="211"/>
      <c r="U205" s="211"/>
      <c r="V205" s="217"/>
      <c r="W205" s="217"/>
      <c r="X205" s="211"/>
      <c r="Y205" s="211"/>
      <c r="Z205" s="217"/>
      <c r="AA205" s="217"/>
      <c r="AB205" s="211"/>
      <c r="AC205" s="211"/>
      <c r="AD205" s="217"/>
      <c r="AE205" s="217"/>
      <c r="AF205" s="211"/>
      <c r="AG205" s="211"/>
      <c r="AH205" s="217"/>
      <c r="AI205" s="217"/>
      <c r="AJ205" s="211"/>
      <c r="AK205" s="211"/>
      <c r="AL205" s="211"/>
      <c r="AM205" s="211"/>
      <c r="AN205" s="214"/>
      <c r="AO205" s="214"/>
      <c r="AP205" s="214"/>
      <c r="AQ205" s="209"/>
      <c r="AR205" s="118" t="s">
        <v>123</v>
      </c>
      <c r="AS205" s="119"/>
      <c r="AT205" s="119"/>
      <c r="AU205" s="119">
        <f>3.063*1.18</f>
        <v>3.61434</v>
      </c>
      <c r="AV205" s="119"/>
      <c r="AW205" s="119"/>
      <c r="AX205" s="120"/>
      <c r="AY205" s="98">
        <f>SUM(AS205:AX205)</f>
        <v>3.61434</v>
      </c>
      <c r="AZ205" s="74"/>
    </row>
    <row r="206" spans="2:52" ht="12.75">
      <c r="B206" s="73"/>
      <c r="C206" s="224"/>
      <c r="D206" s="236"/>
      <c r="E206" s="230"/>
      <c r="F206" s="221"/>
      <c r="G206" s="212"/>
      <c r="H206" s="212"/>
      <c r="I206" s="218"/>
      <c r="J206" s="218"/>
      <c r="K206" s="221"/>
      <c r="L206" s="221"/>
      <c r="M206" s="218"/>
      <c r="N206" s="218"/>
      <c r="O206" s="218"/>
      <c r="P206" s="212"/>
      <c r="Q206" s="212"/>
      <c r="R206" s="218"/>
      <c r="S206" s="218"/>
      <c r="T206" s="212"/>
      <c r="U206" s="212"/>
      <c r="V206" s="218"/>
      <c r="W206" s="218"/>
      <c r="X206" s="212"/>
      <c r="Y206" s="212"/>
      <c r="Z206" s="218"/>
      <c r="AA206" s="218"/>
      <c r="AB206" s="212"/>
      <c r="AC206" s="212"/>
      <c r="AD206" s="218"/>
      <c r="AE206" s="218"/>
      <c r="AF206" s="212"/>
      <c r="AG206" s="212"/>
      <c r="AH206" s="218"/>
      <c r="AI206" s="218"/>
      <c r="AJ206" s="212"/>
      <c r="AK206" s="212"/>
      <c r="AL206" s="212"/>
      <c r="AM206" s="212"/>
      <c r="AN206" s="215"/>
      <c r="AO206" s="215"/>
      <c r="AP206" s="215"/>
      <c r="AQ206" s="209"/>
      <c r="AR206" s="121" t="s">
        <v>124</v>
      </c>
      <c r="AS206" s="121"/>
      <c r="AT206" s="121"/>
      <c r="AU206" s="121"/>
      <c r="AV206" s="121"/>
      <c r="AW206" s="121"/>
      <c r="AX206" s="121"/>
      <c r="AY206" s="122"/>
      <c r="AZ206" s="74"/>
    </row>
    <row r="207" spans="2:52" ht="22.5">
      <c r="B207" s="73"/>
      <c r="C207" s="222" t="s">
        <v>250</v>
      </c>
      <c r="D207" s="234" t="s">
        <v>251</v>
      </c>
      <c r="E207" s="228"/>
      <c r="F207" s="219" t="s">
        <v>121</v>
      </c>
      <c r="G207" s="210"/>
      <c r="H207" s="210"/>
      <c r="I207" s="216">
        <v>0</v>
      </c>
      <c r="J207" s="216">
        <v>0</v>
      </c>
      <c r="K207" s="219">
        <v>2013</v>
      </c>
      <c r="L207" s="219">
        <v>2013</v>
      </c>
      <c r="M207" s="216">
        <f>AS208+AT208+AU208+AV208+AW208</f>
        <v>4.881659999999999</v>
      </c>
      <c r="N207" s="216"/>
      <c r="O207" s="216">
        <f>AU208</f>
        <v>4.881659999999999</v>
      </c>
      <c r="P207" s="210"/>
      <c r="Q207" s="210"/>
      <c r="R207" s="216"/>
      <c r="S207" s="216"/>
      <c r="T207" s="210"/>
      <c r="U207" s="210"/>
      <c r="V207" s="216"/>
      <c r="W207" s="216"/>
      <c r="X207" s="210"/>
      <c r="Y207" s="210"/>
      <c r="Z207" s="216"/>
      <c r="AA207" s="216"/>
      <c r="AB207" s="210"/>
      <c r="AC207" s="210"/>
      <c r="AD207" s="216"/>
      <c r="AE207" s="216"/>
      <c r="AF207" s="210"/>
      <c r="AG207" s="210"/>
      <c r="AH207" s="216"/>
      <c r="AI207" s="216"/>
      <c r="AJ207" s="210"/>
      <c r="AK207" s="210"/>
      <c r="AL207" s="210"/>
      <c r="AM207" s="210"/>
      <c r="AN207" s="213">
        <f>P207+T207+X207+AB207+AF207+AJ207</f>
        <v>0</v>
      </c>
      <c r="AO207" s="213">
        <f>Q207+U207+Y207+AC207+AG207+AK207</f>
        <v>0</v>
      </c>
      <c r="AP207" s="213">
        <f>R207+V207+Z207+AD207+AH207+AL207</f>
        <v>0</v>
      </c>
      <c r="AQ207" s="209">
        <f>S207+W207+AA207+AE207+AI207+AM207</f>
        <v>0</v>
      </c>
      <c r="AR207" s="116" t="s">
        <v>122</v>
      </c>
      <c r="AS207" s="117">
        <f aca="true" t="shared" si="85" ref="AS207:AX207">SUM(AS208:AS209)</f>
        <v>0</v>
      </c>
      <c r="AT207" s="117">
        <f t="shared" si="85"/>
        <v>0</v>
      </c>
      <c r="AU207" s="117">
        <f t="shared" si="85"/>
        <v>4.881659999999999</v>
      </c>
      <c r="AV207" s="117">
        <f t="shared" si="85"/>
        <v>0</v>
      </c>
      <c r="AW207" s="117">
        <f t="shared" si="85"/>
        <v>0</v>
      </c>
      <c r="AX207" s="117">
        <f t="shared" si="85"/>
        <v>0</v>
      </c>
      <c r="AY207" s="98">
        <f>SUM(AS207:AX207)</f>
        <v>4.881659999999999</v>
      </c>
      <c r="AZ207" s="74"/>
    </row>
    <row r="208" spans="2:52" ht="45">
      <c r="B208" s="73"/>
      <c r="C208" s="223"/>
      <c r="D208" s="235"/>
      <c r="E208" s="229"/>
      <c r="F208" s="220"/>
      <c r="G208" s="211"/>
      <c r="H208" s="211"/>
      <c r="I208" s="217"/>
      <c r="J208" s="217"/>
      <c r="K208" s="220"/>
      <c r="L208" s="220"/>
      <c r="M208" s="217"/>
      <c r="N208" s="217"/>
      <c r="O208" s="217"/>
      <c r="P208" s="211"/>
      <c r="Q208" s="211"/>
      <c r="R208" s="217"/>
      <c r="S208" s="217"/>
      <c r="T208" s="211"/>
      <c r="U208" s="211"/>
      <c r="V208" s="217"/>
      <c r="W208" s="217"/>
      <c r="X208" s="211"/>
      <c r="Y208" s="211"/>
      <c r="Z208" s="217"/>
      <c r="AA208" s="217"/>
      <c r="AB208" s="211"/>
      <c r="AC208" s="211"/>
      <c r="AD208" s="217"/>
      <c r="AE208" s="217"/>
      <c r="AF208" s="211"/>
      <c r="AG208" s="211"/>
      <c r="AH208" s="217"/>
      <c r="AI208" s="217"/>
      <c r="AJ208" s="211"/>
      <c r="AK208" s="211"/>
      <c r="AL208" s="211"/>
      <c r="AM208" s="211"/>
      <c r="AN208" s="214"/>
      <c r="AO208" s="214"/>
      <c r="AP208" s="214"/>
      <c r="AQ208" s="209"/>
      <c r="AR208" s="118" t="s">
        <v>123</v>
      </c>
      <c r="AS208" s="119"/>
      <c r="AT208" s="119"/>
      <c r="AU208" s="119">
        <f>4.137*1.18</f>
        <v>4.881659999999999</v>
      </c>
      <c r="AV208" s="119"/>
      <c r="AW208" s="119"/>
      <c r="AX208" s="120"/>
      <c r="AY208" s="98">
        <f>SUM(AS208:AX208)</f>
        <v>4.881659999999999</v>
      </c>
      <c r="AZ208" s="74"/>
    </row>
    <row r="209" spans="2:52" ht="12.75">
      <c r="B209" s="73"/>
      <c r="C209" s="224"/>
      <c r="D209" s="236"/>
      <c r="E209" s="230"/>
      <c r="F209" s="221"/>
      <c r="G209" s="212"/>
      <c r="H209" s="212"/>
      <c r="I209" s="218"/>
      <c r="J209" s="218"/>
      <c r="K209" s="221"/>
      <c r="L209" s="221"/>
      <c r="M209" s="218"/>
      <c r="N209" s="218"/>
      <c r="O209" s="218"/>
      <c r="P209" s="212"/>
      <c r="Q209" s="212"/>
      <c r="R209" s="218"/>
      <c r="S209" s="218"/>
      <c r="T209" s="212"/>
      <c r="U209" s="212"/>
      <c r="V209" s="218"/>
      <c r="W209" s="218"/>
      <c r="X209" s="212"/>
      <c r="Y209" s="212"/>
      <c r="Z209" s="218"/>
      <c r="AA209" s="218"/>
      <c r="AB209" s="212"/>
      <c r="AC209" s="212"/>
      <c r="AD209" s="218"/>
      <c r="AE209" s="218"/>
      <c r="AF209" s="212"/>
      <c r="AG209" s="212"/>
      <c r="AH209" s="218"/>
      <c r="AI209" s="218"/>
      <c r="AJ209" s="212"/>
      <c r="AK209" s="212"/>
      <c r="AL209" s="212"/>
      <c r="AM209" s="212"/>
      <c r="AN209" s="215"/>
      <c r="AO209" s="215"/>
      <c r="AP209" s="215"/>
      <c r="AQ209" s="209"/>
      <c r="AR209" s="121" t="s">
        <v>124</v>
      </c>
      <c r="AS209" s="121"/>
      <c r="AT209" s="121"/>
      <c r="AU209" s="121"/>
      <c r="AV209" s="121"/>
      <c r="AW209" s="121"/>
      <c r="AX209" s="121"/>
      <c r="AY209" s="122"/>
      <c r="AZ209" s="74"/>
    </row>
    <row r="210" spans="2:52" ht="22.5">
      <c r="B210" s="73"/>
      <c r="C210" s="222" t="s">
        <v>252</v>
      </c>
      <c r="D210" s="234" t="s">
        <v>253</v>
      </c>
      <c r="E210" s="228"/>
      <c r="F210" s="219" t="s">
        <v>121</v>
      </c>
      <c r="G210" s="210"/>
      <c r="H210" s="210"/>
      <c r="I210" s="216">
        <v>0</v>
      </c>
      <c r="J210" s="216">
        <v>0</v>
      </c>
      <c r="K210" s="219">
        <v>2013</v>
      </c>
      <c r="L210" s="219">
        <v>2013</v>
      </c>
      <c r="M210" s="216">
        <f>AS211+AT211+AU211+AV211+AW211</f>
        <v>2.2431799999999997</v>
      </c>
      <c r="N210" s="216"/>
      <c r="O210" s="216">
        <f>AU211</f>
        <v>2.2431799999999997</v>
      </c>
      <c r="P210" s="210"/>
      <c r="Q210" s="210"/>
      <c r="R210" s="216"/>
      <c r="S210" s="216"/>
      <c r="T210" s="210"/>
      <c r="U210" s="210"/>
      <c r="V210" s="216"/>
      <c r="W210" s="216"/>
      <c r="X210" s="210"/>
      <c r="Y210" s="210"/>
      <c r="Z210" s="216"/>
      <c r="AA210" s="216"/>
      <c r="AB210" s="210"/>
      <c r="AC210" s="210"/>
      <c r="AD210" s="216"/>
      <c r="AE210" s="216"/>
      <c r="AF210" s="210"/>
      <c r="AG210" s="210"/>
      <c r="AH210" s="216"/>
      <c r="AI210" s="216"/>
      <c r="AJ210" s="210"/>
      <c r="AK210" s="210"/>
      <c r="AL210" s="210"/>
      <c r="AM210" s="210"/>
      <c r="AN210" s="213">
        <f>P210+T210+X210+AB210+AF210+AJ210</f>
        <v>0</v>
      </c>
      <c r="AO210" s="213">
        <f>Q210+U210+Y210+AC210+AG210+AK210</f>
        <v>0</v>
      </c>
      <c r="AP210" s="213">
        <f>R210+V210+Z210+AD210+AH210+AL210</f>
        <v>0</v>
      </c>
      <c r="AQ210" s="209">
        <f>S210+W210+AA210+AE210+AI210+AM210</f>
        <v>0</v>
      </c>
      <c r="AR210" s="116" t="s">
        <v>122</v>
      </c>
      <c r="AS210" s="117">
        <f aca="true" t="shared" si="86" ref="AS210:AX210">SUM(AS211:AS212)</f>
        <v>0</v>
      </c>
      <c r="AT210" s="117">
        <f t="shared" si="86"/>
        <v>0</v>
      </c>
      <c r="AU210" s="117">
        <f t="shared" si="86"/>
        <v>2.2431799999999997</v>
      </c>
      <c r="AV210" s="117">
        <f t="shared" si="86"/>
        <v>0</v>
      </c>
      <c r="AW210" s="117">
        <f t="shared" si="86"/>
        <v>0</v>
      </c>
      <c r="AX210" s="117">
        <f t="shared" si="86"/>
        <v>0</v>
      </c>
      <c r="AY210" s="98">
        <f>SUM(AS210:AX210)</f>
        <v>2.2431799999999997</v>
      </c>
      <c r="AZ210" s="74"/>
    </row>
    <row r="211" spans="2:52" ht="45">
      <c r="B211" s="73"/>
      <c r="C211" s="223"/>
      <c r="D211" s="235"/>
      <c r="E211" s="229"/>
      <c r="F211" s="220"/>
      <c r="G211" s="211"/>
      <c r="H211" s="211"/>
      <c r="I211" s="217"/>
      <c r="J211" s="217"/>
      <c r="K211" s="220"/>
      <c r="L211" s="220"/>
      <c r="M211" s="217"/>
      <c r="N211" s="217"/>
      <c r="O211" s="217"/>
      <c r="P211" s="211"/>
      <c r="Q211" s="211"/>
      <c r="R211" s="217"/>
      <c r="S211" s="217"/>
      <c r="T211" s="211"/>
      <c r="U211" s="211"/>
      <c r="V211" s="217"/>
      <c r="W211" s="217"/>
      <c r="X211" s="211"/>
      <c r="Y211" s="211"/>
      <c r="Z211" s="217"/>
      <c r="AA211" s="217"/>
      <c r="AB211" s="211"/>
      <c r="AC211" s="211"/>
      <c r="AD211" s="217"/>
      <c r="AE211" s="217"/>
      <c r="AF211" s="211"/>
      <c r="AG211" s="211"/>
      <c r="AH211" s="217"/>
      <c r="AI211" s="217"/>
      <c r="AJ211" s="211"/>
      <c r="AK211" s="211"/>
      <c r="AL211" s="211"/>
      <c r="AM211" s="211"/>
      <c r="AN211" s="214"/>
      <c r="AO211" s="214"/>
      <c r="AP211" s="214"/>
      <c r="AQ211" s="209"/>
      <c r="AR211" s="118" t="s">
        <v>123</v>
      </c>
      <c r="AS211" s="119"/>
      <c r="AT211" s="119"/>
      <c r="AU211" s="119">
        <f>1.901*1.18</f>
        <v>2.2431799999999997</v>
      </c>
      <c r="AV211" s="119"/>
      <c r="AW211" s="119"/>
      <c r="AX211" s="120"/>
      <c r="AY211" s="98">
        <f>SUM(AS211:AX211)</f>
        <v>2.2431799999999997</v>
      </c>
      <c r="AZ211" s="74"/>
    </row>
    <row r="212" spans="2:52" ht="12.75">
      <c r="B212" s="73"/>
      <c r="C212" s="224"/>
      <c r="D212" s="236"/>
      <c r="E212" s="230"/>
      <c r="F212" s="221"/>
      <c r="G212" s="212"/>
      <c r="H212" s="212"/>
      <c r="I212" s="218"/>
      <c r="J212" s="218"/>
      <c r="K212" s="221"/>
      <c r="L212" s="221"/>
      <c r="M212" s="218"/>
      <c r="N212" s="218"/>
      <c r="O212" s="218"/>
      <c r="P212" s="212"/>
      <c r="Q212" s="212"/>
      <c r="R212" s="218"/>
      <c r="S212" s="218"/>
      <c r="T212" s="212"/>
      <c r="U212" s="212"/>
      <c r="V212" s="218"/>
      <c r="W212" s="218"/>
      <c r="X212" s="212"/>
      <c r="Y212" s="212"/>
      <c r="Z212" s="218"/>
      <c r="AA212" s="218"/>
      <c r="AB212" s="212"/>
      <c r="AC212" s="212"/>
      <c r="AD212" s="218"/>
      <c r="AE212" s="218"/>
      <c r="AF212" s="212"/>
      <c r="AG212" s="212"/>
      <c r="AH212" s="218"/>
      <c r="AI212" s="218"/>
      <c r="AJ212" s="212"/>
      <c r="AK212" s="212"/>
      <c r="AL212" s="212"/>
      <c r="AM212" s="212"/>
      <c r="AN212" s="215"/>
      <c r="AO212" s="215"/>
      <c r="AP212" s="215"/>
      <c r="AQ212" s="209"/>
      <c r="AR212" s="121" t="s">
        <v>124</v>
      </c>
      <c r="AS212" s="121"/>
      <c r="AT212" s="121"/>
      <c r="AU212" s="121"/>
      <c r="AV212" s="121"/>
      <c r="AW212" s="121"/>
      <c r="AX212" s="121"/>
      <c r="AY212" s="122"/>
      <c r="AZ212" s="74"/>
    </row>
    <row r="213" spans="2:52" ht="22.5">
      <c r="B213" s="73"/>
      <c r="C213" s="222" t="s">
        <v>254</v>
      </c>
      <c r="D213" s="234" t="s">
        <v>255</v>
      </c>
      <c r="E213" s="228"/>
      <c r="F213" s="219" t="s">
        <v>121</v>
      </c>
      <c r="G213" s="210"/>
      <c r="H213" s="210"/>
      <c r="I213" s="216">
        <v>0</v>
      </c>
      <c r="J213" s="216">
        <v>0</v>
      </c>
      <c r="K213" s="219">
        <v>2013</v>
      </c>
      <c r="L213" s="219">
        <v>2013</v>
      </c>
      <c r="M213" s="216">
        <f>AS214+AT214+AU214+AV214+AW214</f>
        <v>1.55642</v>
      </c>
      <c r="N213" s="216"/>
      <c r="O213" s="216">
        <f>AU214</f>
        <v>1.55642</v>
      </c>
      <c r="P213" s="210"/>
      <c r="Q213" s="210"/>
      <c r="R213" s="216"/>
      <c r="S213" s="216"/>
      <c r="T213" s="210"/>
      <c r="U213" s="210"/>
      <c r="V213" s="216"/>
      <c r="W213" s="216"/>
      <c r="X213" s="210"/>
      <c r="Y213" s="210"/>
      <c r="Z213" s="216"/>
      <c r="AA213" s="216"/>
      <c r="AB213" s="210"/>
      <c r="AC213" s="210"/>
      <c r="AD213" s="216"/>
      <c r="AE213" s="216"/>
      <c r="AF213" s="210"/>
      <c r="AG213" s="210"/>
      <c r="AH213" s="216"/>
      <c r="AI213" s="216"/>
      <c r="AJ213" s="210"/>
      <c r="AK213" s="210"/>
      <c r="AL213" s="210"/>
      <c r="AM213" s="210"/>
      <c r="AN213" s="213">
        <f>P213+T213+X213+AB213+AF213+AJ213</f>
        <v>0</v>
      </c>
      <c r="AO213" s="213">
        <f>Q213+U213+Y213+AC213+AG213+AK213</f>
        <v>0</v>
      </c>
      <c r="AP213" s="213">
        <f>R213+V213+Z213+AD213+AH213+AL213</f>
        <v>0</v>
      </c>
      <c r="AQ213" s="209">
        <f>S213+W213+AA213+AE213+AI213+AM213</f>
        <v>0</v>
      </c>
      <c r="AR213" s="116" t="s">
        <v>122</v>
      </c>
      <c r="AS213" s="117">
        <f aca="true" t="shared" si="87" ref="AS213:AX213">SUM(AS214:AS215)</f>
        <v>0</v>
      </c>
      <c r="AT213" s="117">
        <f t="shared" si="87"/>
        <v>0</v>
      </c>
      <c r="AU213" s="117">
        <f t="shared" si="87"/>
        <v>1.55642</v>
      </c>
      <c r="AV213" s="117">
        <f t="shared" si="87"/>
        <v>0</v>
      </c>
      <c r="AW213" s="117">
        <f t="shared" si="87"/>
        <v>0</v>
      </c>
      <c r="AX213" s="117">
        <f t="shared" si="87"/>
        <v>0</v>
      </c>
      <c r="AY213" s="98">
        <f>SUM(AS213:AX213)</f>
        <v>1.55642</v>
      </c>
      <c r="AZ213" s="74"/>
    </row>
    <row r="214" spans="2:52" ht="45">
      <c r="B214" s="73"/>
      <c r="C214" s="223"/>
      <c r="D214" s="235"/>
      <c r="E214" s="229"/>
      <c r="F214" s="220"/>
      <c r="G214" s="211"/>
      <c r="H214" s="211"/>
      <c r="I214" s="217"/>
      <c r="J214" s="217"/>
      <c r="K214" s="220"/>
      <c r="L214" s="220"/>
      <c r="M214" s="217"/>
      <c r="N214" s="217"/>
      <c r="O214" s="217"/>
      <c r="P214" s="211"/>
      <c r="Q214" s="211"/>
      <c r="R214" s="217"/>
      <c r="S214" s="217"/>
      <c r="T214" s="211"/>
      <c r="U214" s="211"/>
      <c r="V214" s="217"/>
      <c r="W214" s="217"/>
      <c r="X214" s="211"/>
      <c r="Y214" s="211"/>
      <c r="Z214" s="217"/>
      <c r="AA214" s="217"/>
      <c r="AB214" s="211"/>
      <c r="AC214" s="211"/>
      <c r="AD214" s="217"/>
      <c r="AE214" s="217"/>
      <c r="AF214" s="211"/>
      <c r="AG214" s="211"/>
      <c r="AH214" s="217"/>
      <c r="AI214" s="217"/>
      <c r="AJ214" s="211"/>
      <c r="AK214" s="211"/>
      <c r="AL214" s="211"/>
      <c r="AM214" s="211"/>
      <c r="AN214" s="214"/>
      <c r="AO214" s="214"/>
      <c r="AP214" s="214"/>
      <c r="AQ214" s="209"/>
      <c r="AR214" s="118" t="s">
        <v>123</v>
      </c>
      <c r="AS214" s="119"/>
      <c r="AT214" s="119"/>
      <c r="AU214" s="119">
        <f>1.319*1.18</f>
        <v>1.55642</v>
      </c>
      <c r="AV214" s="119"/>
      <c r="AW214" s="119"/>
      <c r="AX214" s="120"/>
      <c r="AY214" s="98">
        <f>SUM(AS214:AX214)</f>
        <v>1.55642</v>
      </c>
      <c r="AZ214" s="74"/>
    </row>
    <row r="215" spans="2:52" ht="12.75">
      <c r="B215" s="73"/>
      <c r="C215" s="224"/>
      <c r="D215" s="236"/>
      <c r="E215" s="230"/>
      <c r="F215" s="221"/>
      <c r="G215" s="212"/>
      <c r="H215" s="212"/>
      <c r="I215" s="218"/>
      <c r="J215" s="218"/>
      <c r="K215" s="221"/>
      <c r="L215" s="221"/>
      <c r="M215" s="218"/>
      <c r="N215" s="218"/>
      <c r="O215" s="218"/>
      <c r="P215" s="212"/>
      <c r="Q215" s="212"/>
      <c r="R215" s="218"/>
      <c r="S215" s="218"/>
      <c r="T215" s="212"/>
      <c r="U215" s="212"/>
      <c r="V215" s="218"/>
      <c r="W215" s="218"/>
      <c r="X215" s="212"/>
      <c r="Y215" s="212"/>
      <c r="Z215" s="218"/>
      <c r="AA215" s="218"/>
      <c r="AB215" s="212"/>
      <c r="AC215" s="212"/>
      <c r="AD215" s="218"/>
      <c r="AE215" s="218"/>
      <c r="AF215" s="212"/>
      <c r="AG215" s="212"/>
      <c r="AH215" s="218"/>
      <c r="AI215" s="218"/>
      <c r="AJ215" s="212"/>
      <c r="AK215" s="212"/>
      <c r="AL215" s="212"/>
      <c r="AM215" s="212"/>
      <c r="AN215" s="215"/>
      <c r="AO215" s="215"/>
      <c r="AP215" s="215"/>
      <c r="AQ215" s="209"/>
      <c r="AR215" s="121" t="s">
        <v>124</v>
      </c>
      <c r="AS215" s="121"/>
      <c r="AT215" s="121"/>
      <c r="AU215" s="121"/>
      <c r="AV215" s="121"/>
      <c r="AW215" s="121"/>
      <c r="AX215" s="121"/>
      <c r="AY215" s="122"/>
      <c r="AZ215" s="74"/>
    </row>
    <row r="216" spans="2:52" ht="22.5">
      <c r="B216" s="73"/>
      <c r="C216" s="222" t="s">
        <v>256</v>
      </c>
      <c r="D216" s="234" t="s">
        <v>257</v>
      </c>
      <c r="E216" s="228"/>
      <c r="F216" s="219" t="s">
        <v>121</v>
      </c>
      <c r="G216" s="210"/>
      <c r="H216" s="210"/>
      <c r="I216" s="216">
        <v>0</v>
      </c>
      <c r="J216" s="216">
        <v>0</v>
      </c>
      <c r="K216" s="219">
        <v>2013</v>
      </c>
      <c r="L216" s="219">
        <v>2013</v>
      </c>
      <c r="M216" s="216">
        <f>AS217+AT217+AU217+AV217+AW217</f>
        <v>4.881659999999999</v>
      </c>
      <c r="N216" s="216"/>
      <c r="O216" s="216">
        <f>AU217</f>
        <v>4.881659999999999</v>
      </c>
      <c r="P216" s="210"/>
      <c r="Q216" s="210"/>
      <c r="R216" s="216"/>
      <c r="S216" s="216"/>
      <c r="T216" s="210"/>
      <c r="U216" s="210"/>
      <c r="V216" s="216"/>
      <c r="W216" s="216"/>
      <c r="X216" s="210"/>
      <c r="Y216" s="210"/>
      <c r="Z216" s="216"/>
      <c r="AA216" s="216"/>
      <c r="AB216" s="210"/>
      <c r="AC216" s="210"/>
      <c r="AD216" s="216"/>
      <c r="AE216" s="216"/>
      <c r="AF216" s="210"/>
      <c r="AG216" s="210"/>
      <c r="AH216" s="216"/>
      <c r="AI216" s="216"/>
      <c r="AJ216" s="210"/>
      <c r="AK216" s="210"/>
      <c r="AL216" s="210"/>
      <c r="AM216" s="210"/>
      <c r="AN216" s="213">
        <f>P216+T216+X216+AB216+AF216+AJ216</f>
        <v>0</v>
      </c>
      <c r="AO216" s="213">
        <f>Q216+U216+Y216+AC216+AG216+AK216</f>
        <v>0</v>
      </c>
      <c r="AP216" s="213">
        <f>R216+V216+Z216+AD216+AH216+AL216</f>
        <v>0</v>
      </c>
      <c r="AQ216" s="209">
        <f>S216+W216+AA216+AE216+AI216+AM216</f>
        <v>0</v>
      </c>
      <c r="AR216" s="116" t="s">
        <v>122</v>
      </c>
      <c r="AS216" s="117">
        <f aca="true" t="shared" si="88" ref="AS216:AX216">SUM(AS217:AS218)</f>
        <v>0</v>
      </c>
      <c r="AT216" s="117">
        <f t="shared" si="88"/>
        <v>0</v>
      </c>
      <c r="AU216" s="117">
        <f t="shared" si="88"/>
        <v>4.881659999999999</v>
      </c>
      <c r="AV216" s="117">
        <f t="shared" si="88"/>
        <v>0</v>
      </c>
      <c r="AW216" s="117">
        <f t="shared" si="88"/>
        <v>0</v>
      </c>
      <c r="AX216" s="117">
        <f t="shared" si="88"/>
        <v>0</v>
      </c>
      <c r="AY216" s="98">
        <f>SUM(AS216:AX216)</f>
        <v>4.881659999999999</v>
      </c>
      <c r="AZ216" s="74"/>
    </row>
    <row r="217" spans="2:52" ht="45">
      <c r="B217" s="73"/>
      <c r="C217" s="223"/>
      <c r="D217" s="235"/>
      <c r="E217" s="229"/>
      <c r="F217" s="220"/>
      <c r="G217" s="211"/>
      <c r="H217" s="211"/>
      <c r="I217" s="217"/>
      <c r="J217" s="217"/>
      <c r="K217" s="220"/>
      <c r="L217" s="220"/>
      <c r="M217" s="217"/>
      <c r="N217" s="217"/>
      <c r="O217" s="217"/>
      <c r="P217" s="211"/>
      <c r="Q217" s="211"/>
      <c r="R217" s="217"/>
      <c r="S217" s="217"/>
      <c r="T217" s="211"/>
      <c r="U217" s="211"/>
      <c r="V217" s="217"/>
      <c r="W217" s="217"/>
      <c r="X217" s="211"/>
      <c r="Y217" s="211"/>
      <c r="Z217" s="217"/>
      <c r="AA217" s="217"/>
      <c r="AB217" s="211"/>
      <c r="AC217" s="211"/>
      <c r="AD217" s="217"/>
      <c r="AE217" s="217"/>
      <c r="AF217" s="211"/>
      <c r="AG217" s="211"/>
      <c r="AH217" s="217"/>
      <c r="AI217" s="217"/>
      <c r="AJ217" s="211"/>
      <c r="AK217" s="211"/>
      <c r="AL217" s="211"/>
      <c r="AM217" s="211"/>
      <c r="AN217" s="214"/>
      <c r="AO217" s="214"/>
      <c r="AP217" s="214"/>
      <c r="AQ217" s="209"/>
      <c r="AR217" s="118" t="s">
        <v>123</v>
      </c>
      <c r="AS217" s="119"/>
      <c r="AT217" s="119"/>
      <c r="AU217" s="119">
        <f>4.137*1.18</f>
        <v>4.881659999999999</v>
      </c>
      <c r="AV217" s="119"/>
      <c r="AW217" s="119"/>
      <c r="AX217" s="120"/>
      <c r="AY217" s="98">
        <f>SUM(AS217:AX217)</f>
        <v>4.881659999999999</v>
      </c>
      <c r="AZ217" s="74"/>
    </row>
    <row r="218" spans="2:52" ht="12.75">
      <c r="B218" s="73"/>
      <c r="C218" s="224"/>
      <c r="D218" s="236"/>
      <c r="E218" s="230"/>
      <c r="F218" s="221"/>
      <c r="G218" s="212"/>
      <c r="H218" s="212"/>
      <c r="I218" s="218"/>
      <c r="J218" s="218"/>
      <c r="K218" s="221"/>
      <c r="L218" s="221"/>
      <c r="M218" s="218"/>
      <c r="N218" s="218"/>
      <c r="O218" s="218"/>
      <c r="P218" s="212"/>
      <c r="Q218" s="212"/>
      <c r="R218" s="218"/>
      <c r="S218" s="218"/>
      <c r="T218" s="212"/>
      <c r="U218" s="212"/>
      <c r="V218" s="218"/>
      <c r="W218" s="218"/>
      <c r="X218" s="212"/>
      <c r="Y218" s="212"/>
      <c r="Z218" s="218"/>
      <c r="AA218" s="218"/>
      <c r="AB218" s="212"/>
      <c r="AC218" s="212"/>
      <c r="AD218" s="218"/>
      <c r="AE218" s="218"/>
      <c r="AF218" s="212"/>
      <c r="AG218" s="212"/>
      <c r="AH218" s="218"/>
      <c r="AI218" s="218"/>
      <c r="AJ218" s="212"/>
      <c r="AK218" s="212"/>
      <c r="AL218" s="212"/>
      <c r="AM218" s="212"/>
      <c r="AN218" s="215"/>
      <c r="AO218" s="215"/>
      <c r="AP218" s="215"/>
      <c r="AQ218" s="209"/>
      <c r="AR218" s="121" t="s">
        <v>124</v>
      </c>
      <c r="AS218" s="121"/>
      <c r="AT218" s="121"/>
      <c r="AU218" s="121"/>
      <c r="AV218" s="121"/>
      <c r="AW218" s="121"/>
      <c r="AX218" s="121"/>
      <c r="AY218" s="122"/>
      <c r="AZ218" s="74"/>
    </row>
    <row r="219" spans="2:52" ht="22.5">
      <c r="B219" s="73"/>
      <c r="C219" s="222" t="s">
        <v>258</v>
      </c>
      <c r="D219" s="234" t="s">
        <v>259</v>
      </c>
      <c r="E219" s="228"/>
      <c r="F219" s="219" t="s">
        <v>121</v>
      </c>
      <c r="G219" s="210"/>
      <c r="H219" s="210"/>
      <c r="I219" s="216">
        <v>0</v>
      </c>
      <c r="J219" s="216">
        <v>0</v>
      </c>
      <c r="K219" s="219">
        <v>2013</v>
      </c>
      <c r="L219" s="219">
        <v>2013</v>
      </c>
      <c r="M219" s="216">
        <f>AS220+AT220+AU220+AV220+AW220</f>
        <v>4.881659999999999</v>
      </c>
      <c r="N219" s="216"/>
      <c r="O219" s="216">
        <f>AU220</f>
        <v>4.881659999999999</v>
      </c>
      <c r="P219" s="210"/>
      <c r="Q219" s="210"/>
      <c r="R219" s="216"/>
      <c r="S219" s="216"/>
      <c r="T219" s="210"/>
      <c r="U219" s="210"/>
      <c r="V219" s="216"/>
      <c r="W219" s="216"/>
      <c r="X219" s="210"/>
      <c r="Y219" s="210"/>
      <c r="Z219" s="216"/>
      <c r="AA219" s="216"/>
      <c r="AB219" s="210"/>
      <c r="AC219" s="210"/>
      <c r="AD219" s="216"/>
      <c r="AE219" s="216"/>
      <c r="AF219" s="210"/>
      <c r="AG219" s="210"/>
      <c r="AH219" s="216"/>
      <c r="AI219" s="216"/>
      <c r="AJ219" s="210"/>
      <c r="AK219" s="210"/>
      <c r="AL219" s="210"/>
      <c r="AM219" s="210"/>
      <c r="AN219" s="213">
        <f>P219+T219+X219+AB219+AF219+AJ219</f>
        <v>0</v>
      </c>
      <c r="AO219" s="213">
        <f>Q219+U219+Y219+AC219+AG219+AK219</f>
        <v>0</v>
      </c>
      <c r="AP219" s="213">
        <f>R219+V219+Z219+AD219+AH219+AL219</f>
        <v>0</v>
      </c>
      <c r="AQ219" s="209">
        <f>S219+W219+AA219+AE219+AI219+AM219</f>
        <v>0</v>
      </c>
      <c r="AR219" s="116" t="s">
        <v>122</v>
      </c>
      <c r="AS219" s="117">
        <f aca="true" t="shared" si="89" ref="AS219:AX219">SUM(AS220:AS221)</f>
        <v>0</v>
      </c>
      <c r="AT219" s="117">
        <f t="shared" si="89"/>
        <v>0</v>
      </c>
      <c r="AU219" s="117">
        <f t="shared" si="89"/>
        <v>4.881659999999999</v>
      </c>
      <c r="AV219" s="117">
        <f t="shared" si="89"/>
        <v>0</v>
      </c>
      <c r="AW219" s="117">
        <f t="shared" si="89"/>
        <v>0</v>
      </c>
      <c r="AX219" s="117">
        <f t="shared" si="89"/>
        <v>0</v>
      </c>
      <c r="AY219" s="98">
        <f>SUM(AS219:AX219)</f>
        <v>4.881659999999999</v>
      </c>
      <c r="AZ219" s="74"/>
    </row>
    <row r="220" spans="2:52" ht="45">
      <c r="B220" s="73"/>
      <c r="C220" s="223"/>
      <c r="D220" s="235"/>
      <c r="E220" s="229"/>
      <c r="F220" s="220"/>
      <c r="G220" s="211"/>
      <c r="H220" s="211"/>
      <c r="I220" s="217"/>
      <c r="J220" s="217"/>
      <c r="K220" s="220"/>
      <c r="L220" s="220"/>
      <c r="M220" s="217"/>
      <c r="N220" s="217"/>
      <c r="O220" s="217"/>
      <c r="P220" s="211"/>
      <c r="Q220" s="211"/>
      <c r="R220" s="217"/>
      <c r="S220" s="217"/>
      <c r="T220" s="211"/>
      <c r="U220" s="211"/>
      <c r="V220" s="217"/>
      <c r="W220" s="217"/>
      <c r="X220" s="211"/>
      <c r="Y220" s="211"/>
      <c r="Z220" s="217"/>
      <c r="AA220" s="217"/>
      <c r="AB220" s="211"/>
      <c r="AC220" s="211"/>
      <c r="AD220" s="217"/>
      <c r="AE220" s="217"/>
      <c r="AF220" s="211"/>
      <c r="AG220" s="211"/>
      <c r="AH220" s="217"/>
      <c r="AI220" s="217"/>
      <c r="AJ220" s="211"/>
      <c r="AK220" s="211"/>
      <c r="AL220" s="211"/>
      <c r="AM220" s="211"/>
      <c r="AN220" s="214"/>
      <c r="AO220" s="214"/>
      <c r="AP220" s="214"/>
      <c r="AQ220" s="209"/>
      <c r="AR220" s="118" t="s">
        <v>123</v>
      </c>
      <c r="AS220" s="119"/>
      <c r="AT220" s="119"/>
      <c r="AU220" s="119">
        <f>4.137*1.18</f>
        <v>4.881659999999999</v>
      </c>
      <c r="AV220" s="119"/>
      <c r="AW220" s="119"/>
      <c r="AX220" s="120"/>
      <c r="AY220" s="98">
        <f>SUM(AS220:AX220)</f>
        <v>4.881659999999999</v>
      </c>
      <c r="AZ220" s="74"/>
    </row>
    <row r="221" spans="2:52" ht="12.75">
      <c r="B221" s="73"/>
      <c r="C221" s="224"/>
      <c r="D221" s="236"/>
      <c r="E221" s="230"/>
      <c r="F221" s="221"/>
      <c r="G221" s="212"/>
      <c r="H221" s="212"/>
      <c r="I221" s="218"/>
      <c r="J221" s="218"/>
      <c r="K221" s="221"/>
      <c r="L221" s="221"/>
      <c r="M221" s="218"/>
      <c r="N221" s="218"/>
      <c r="O221" s="218"/>
      <c r="P221" s="212"/>
      <c r="Q221" s="212"/>
      <c r="R221" s="218"/>
      <c r="S221" s="218"/>
      <c r="T221" s="212"/>
      <c r="U221" s="212"/>
      <c r="V221" s="218"/>
      <c r="W221" s="218"/>
      <c r="X221" s="212"/>
      <c r="Y221" s="212"/>
      <c r="Z221" s="218"/>
      <c r="AA221" s="218"/>
      <c r="AB221" s="212"/>
      <c r="AC221" s="212"/>
      <c r="AD221" s="218"/>
      <c r="AE221" s="218"/>
      <c r="AF221" s="212"/>
      <c r="AG221" s="212"/>
      <c r="AH221" s="218"/>
      <c r="AI221" s="218"/>
      <c r="AJ221" s="212"/>
      <c r="AK221" s="212"/>
      <c r="AL221" s="212"/>
      <c r="AM221" s="212"/>
      <c r="AN221" s="215"/>
      <c r="AO221" s="215"/>
      <c r="AP221" s="215"/>
      <c r="AQ221" s="209"/>
      <c r="AR221" s="121" t="s">
        <v>124</v>
      </c>
      <c r="AS221" s="121"/>
      <c r="AT221" s="121"/>
      <c r="AU221" s="121"/>
      <c r="AV221" s="121"/>
      <c r="AW221" s="121"/>
      <c r="AX221" s="121"/>
      <c r="AY221" s="122"/>
      <c r="AZ221" s="74"/>
    </row>
    <row r="222" spans="2:52" ht="22.5">
      <c r="B222" s="73"/>
      <c r="C222" s="222" t="s">
        <v>260</v>
      </c>
      <c r="D222" s="234" t="s">
        <v>261</v>
      </c>
      <c r="E222" s="228"/>
      <c r="F222" s="219" t="s">
        <v>121</v>
      </c>
      <c r="G222" s="210"/>
      <c r="H222" s="210"/>
      <c r="I222" s="216">
        <v>0</v>
      </c>
      <c r="J222" s="216">
        <v>0</v>
      </c>
      <c r="K222" s="219">
        <v>2013</v>
      </c>
      <c r="L222" s="219">
        <v>2013</v>
      </c>
      <c r="M222" s="216">
        <f>AS223+AT223+AU223+AV223+AW223</f>
        <v>4.881659999999999</v>
      </c>
      <c r="N222" s="216"/>
      <c r="O222" s="216">
        <f>AU223</f>
        <v>4.881659999999999</v>
      </c>
      <c r="P222" s="210"/>
      <c r="Q222" s="210"/>
      <c r="R222" s="216"/>
      <c r="S222" s="216"/>
      <c r="T222" s="210"/>
      <c r="U222" s="210"/>
      <c r="V222" s="216"/>
      <c r="W222" s="216"/>
      <c r="X222" s="210"/>
      <c r="Y222" s="210"/>
      <c r="Z222" s="216"/>
      <c r="AA222" s="216"/>
      <c r="AB222" s="210"/>
      <c r="AC222" s="210"/>
      <c r="AD222" s="216"/>
      <c r="AE222" s="216"/>
      <c r="AF222" s="210"/>
      <c r="AG222" s="210"/>
      <c r="AH222" s="216"/>
      <c r="AI222" s="216"/>
      <c r="AJ222" s="210"/>
      <c r="AK222" s="210"/>
      <c r="AL222" s="210"/>
      <c r="AM222" s="210"/>
      <c r="AN222" s="213">
        <f>P222+T222+X222+AB222+AF222+AJ222</f>
        <v>0</v>
      </c>
      <c r="AO222" s="213">
        <f>Q222+U222+Y222+AC222+AG222+AK222</f>
        <v>0</v>
      </c>
      <c r="AP222" s="213">
        <f>R222+V222+Z222+AD222+AH222+AL222</f>
        <v>0</v>
      </c>
      <c r="AQ222" s="209">
        <f>S222+W222+AA222+AE222+AI222+AM222</f>
        <v>0</v>
      </c>
      <c r="AR222" s="116" t="s">
        <v>122</v>
      </c>
      <c r="AS222" s="117">
        <f aca="true" t="shared" si="90" ref="AS222:AX222">SUM(AS223:AS224)</f>
        <v>0</v>
      </c>
      <c r="AT222" s="117">
        <f t="shared" si="90"/>
        <v>0</v>
      </c>
      <c r="AU222" s="117">
        <f t="shared" si="90"/>
        <v>4.881659999999999</v>
      </c>
      <c r="AV222" s="117">
        <f t="shared" si="90"/>
        <v>0</v>
      </c>
      <c r="AW222" s="117">
        <f t="shared" si="90"/>
        <v>0</v>
      </c>
      <c r="AX222" s="117">
        <f t="shared" si="90"/>
        <v>0</v>
      </c>
      <c r="AY222" s="98">
        <f>SUM(AS222:AX222)</f>
        <v>4.881659999999999</v>
      </c>
      <c r="AZ222" s="74"/>
    </row>
    <row r="223" spans="2:52" ht="45">
      <c r="B223" s="73"/>
      <c r="C223" s="223"/>
      <c r="D223" s="235"/>
      <c r="E223" s="229"/>
      <c r="F223" s="220"/>
      <c r="G223" s="211"/>
      <c r="H223" s="211"/>
      <c r="I223" s="217"/>
      <c r="J223" s="217"/>
      <c r="K223" s="220"/>
      <c r="L223" s="220"/>
      <c r="M223" s="217"/>
      <c r="N223" s="217"/>
      <c r="O223" s="217"/>
      <c r="P223" s="211"/>
      <c r="Q223" s="211"/>
      <c r="R223" s="217"/>
      <c r="S223" s="217"/>
      <c r="T223" s="211"/>
      <c r="U223" s="211"/>
      <c r="V223" s="217"/>
      <c r="W223" s="217"/>
      <c r="X223" s="211"/>
      <c r="Y223" s="211"/>
      <c r="Z223" s="217"/>
      <c r="AA223" s="217"/>
      <c r="AB223" s="211"/>
      <c r="AC223" s="211"/>
      <c r="AD223" s="217"/>
      <c r="AE223" s="217"/>
      <c r="AF223" s="211"/>
      <c r="AG223" s="211"/>
      <c r="AH223" s="217"/>
      <c r="AI223" s="217"/>
      <c r="AJ223" s="211"/>
      <c r="AK223" s="211"/>
      <c r="AL223" s="211"/>
      <c r="AM223" s="211"/>
      <c r="AN223" s="214"/>
      <c r="AO223" s="214"/>
      <c r="AP223" s="214"/>
      <c r="AQ223" s="209"/>
      <c r="AR223" s="118" t="s">
        <v>123</v>
      </c>
      <c r="AS223" s="119"/>
      <c r="AT223" s="119"/>
      <c r="AU223" s="119">
        <f>4.137*1.18</f>
        <v>4.881659999999999</v>
      </c>
      <c r="AV223" s="119"/>
      <c r="AW223" s="119"/>
      <c r="AX223" s="120"/>
      <c r="AY223" s="98">
        <f>SUM(AS223:AX223)</f>
        <v>4.881659999999999</v>
      </c>
      <c r="AZ223" s="74"/>
    </row>
    <row r="224" spans="2:52" ht="12.75">
      <c r="B224" s="73"/>
      <c r="C224" s="224"/>
      <c r="D224" s="236"/>
      <c r="E224" s="230"/>
      <c r="F224" s="221"/>
      <c r="G224" s="212"/>
      <c r="H224" s="212"/>
      <c r="I224" s="218"/>
      <c r="J224" s="218"/>
      <c r="K224" s="221"/>
      <c r="L224" s="221"/>
      <c r="M224" s="218"/>
      <c r="N224" s="218"/>
      <c r="O224" s="218"/>
      <c r="P224" s="212"/>
      <c r="Q224" s="212"/>
      <c r="R224" s="218"/>
      <c r="S224" s="218"/>
      <c r="T224" s="212"/>
      <c r="U224" s="212"/>
      <c r="V224" s="218"/>
      <c r="W224" s="218"/>
      <c r="X224" s="212"/>
      <c r="Y224" s="212"/>
      <c r="Z224" s="218"/>
      <c r="AA224" s="218"/>
      <c r="AB224" s="212"/>
      <c r="AC224" s="212"/>
      <c r="AD224" s="218"/>
      <c r="AE224" s="218"/>
      <c r="AF224" s="212"/>
      <c r="AG224" s="212"/>
      <c r="AH224" s="218"/>
      <c r="AI224" s="218"/>
      <c r="AJ224" s="212"/>
      <c r="AK224" s="212"/>
      <c r="AL224" s="212"/>
      <c r="AM224" s="212"/>
      <c r="AN224" s="215"/>
      <c r="AO224" s="215"/>
      <c r="AP224" s="215"/>
      <c r="AQ224" s="209"/>
      <c r="AR224" s="121" t="s">
        <v>124</v>
      </c>
      <c r="AS224" s="121"/>
      <c r="AT224" s="121"/>
      <c r="AU224" s="121"/>
      <c r="AV224" s="121"/>
      <c r="AW224" s="121"/>
      <c r="AX224" s="121"/>
      <c r="AY224" s="122"/>
      <c r="AZ224" s="74"/>
    </row>
    <row r="225" spans="2:52" ht="22.5">
      <c r="B225" s="73"/>
      <c r="C225" s="222" t="s">
        <v>262</v>
      </c>
      <c r="D225" s="234" t="s">
        <v>263</v>
      </c>
      <c r="E225" s="228"/>
      <c r="F225" s="219" t="s">
        <v>121</v>
      </c>
      <c r="G225" s="210"/>
      <c r="H225" s="210"/>
      <c r="I225" s="216">
        <v>0</v>
      </c>
      <c r="J225" s="216">
        <v>0</v>
      </c>
      <c r="K225" s="219">
        <v>2013</v>
      </c>
      <c r="L225" s="219">
        <v>2013</v>
      </c>
      <c r="M225" s="216">
        <f>AS226+AT226+AU226+AV226+AW226</f>
        <v>1.9013</v>
      </c>
      <c r="N225" s="216"/>
      <c r="O225" s="216">
        <f>AU226</f>
        <v>1.9013</v>
      </c>
      <c r="P225" s="210"/>
      <c r="Q225" s="210"/>
      <c r="R225" s="216"/>
      <c r="S225" s="216"/>
      <c r="T225" s="210"/>
      <c r="U225" s="210"/>
      <c r="V225" s="216"/>
      <c r="W225" s="216"/>
      <c r="X225" s="210"/>
      <c r="Y225" s="210"/>
      <c r="Z225" s="216"/>
      <c r="AA225" s="216"/>
      <c r="AB225" s="210"/>
      <c r="AC225" s="210"/>
      <c r="AD225" s="216"/>
      <c r="AE225" s="216"/>
      <c r="AF225" s="210"/>
      <c r="AG225" s="210"/>
      <c r="AH225" s="216"/>
      <c r="AI225" s="216"/>
      <c r="AJ225" s="210"/>
      <c r="AK225" s="210"/>
      <c r="AL225" s="210"/>
      <c r="AM225" s="210"/>
      <c r="AN225" s="213">
        <f>P225+T225+X225+AB225+AF225+AJ225</f>
        <v>0</v>
      </c>
      <c r="AO225" s="213">
        <f>Q225+U225+Y225+AC225+AG225+AK225</f>
        <v>0</v>
      </c>
      <c r="AP225" s="213">
        <f>R225+V225+Z225+AD225+AH225+AL225</f>
        <v>0</v>
      </c>
      <c r="AQ225" s="209">
        <f>S225+W225+AA225+AE225+AI225+AM225</f>
        <v>0</v>
      </c>
      <c r="AR225" s="116" t="s">
        <v>122</v>
      </c>
      <c r="AS225" s="117">
        <f aca="true" t="shared" si="91" ref="AS225:AX225">SUM(AS226:AS227)</f>
        <v>0</v>
      </c>
      <c r="AT225" s="117">
        <f t="shared" si="91"/>
        <v>0</v>
      </c>
      <c r="AU225" s="117">
        <f t="shared" si="91"/>
        <v>1.9013</v>
      </c>
      <c r="AV225" s="117">
        <f t="shared" si="91"/>
        <v>0</v>
      </c>
      <c r="AW225" s="117">
        <f t="shared" si="91"/>
        <v>0</v>
      </c>
      <c r="AX225" s="117">
        <f t="shared" si="91"/>
        <v>0</v>
      </c>
      <c r="AY225" s="98">
        <f>SUM(AS225:AX225)</f>
        <v>1.9013</v>
      </c>
      <c r="AZ225" s="74"/>
    </row>
    <row r="226" spans="2:52" ht="45">
      <c r="B226" s="73"/>
      <c r="C226" s="223"/>
      <c r="D226" s="235"/>
      <c r="E226" s="229"/>
      <c r="F226" s="220"/>
      <c r="G226" s="211"/>
      <c r="H226" s="211"/>
      <c r="I226" s="217"/>
      <c r="J226" s="217"/>
      <c r="K226" s="220"/>
      <c r="L226" s="220"/>
      <c r="M226" s="217"/>
      <c r="N226" s="217"/>
      <c r="O226" s="217"/>
      <c r="P226" s="211"/>
      <c r="Q226" s="211"/>
      <c r="R226" s="217"/>
      <c r="S226" s="217"/>
      <c r="T226" s="211"/>
      <c r="U226" s="211"/>
      <c r="V226" s="217"/>
      <c r="W226" s="217"/>
      <c r="X226" s="211"/>
      <c r="Y226" s="211"/>
      <c r="Z226" s="217"/>
      <c r="AA226" s="217"/>
      <c r="AB226" s="211"/>
      <c r="AC226" s="211"/>
      <c r="AD226" s="217"/>
      <c r="AE226" s="217"/>
      <c r="AF226" s="211"/>
      <c r="AG226" s="211"/>
      <c r="AH226" s="217"/>
      <c r="AI226" s="217"/>
      <c r="AJ226" s="211"/>
      <c r="AK226" s="211"/>
      <c r="AL226" s="211"/>
      <c r="AM226" s="211"/>
      <c r="AN226" s="214"/>
      <c r="AO226" s="214"/>
      <c r="AP226" s="214"/>
      <c r="AQ226" s="209"/>
      <c r="AR226" s="118" t="s">
        <v>123</v>
      </c>
      <c r="AS226" s="119"/>
      <c r="AT226" s="119"/>
      <c r="AU226" s="119">
        <f>1.535*1.18+0.09</f>
        <v>1.9013</v>
      </c>
      <c r="AV226" s="119"/>
      <c r="AW226" s="119"/>
      <c r="AX226" s="120"/>
      <c r="AY226" s="98">
        <f>SUM(AS226:AX226)</f>
        <v>1.9013</v>
      </c>
      <c r="AZ226" s="74"/>
    </row>
    <row r="227" spans="2:52" ht="12.75">
      <c r="B227" s="73"/>
      <c r="C227" s="224"/>
      <c r="D227" s="236"/>
      <c r="E227" s="230"/>
      <c r="F227" s="221"/>
      <c r="G227" s="212"/>
      <c r="H227" s="212"/>
      <c r="I227" s="218"/>
      <c r="J227" s="218"/>
      <c r="K227" s="221"/>
      <c r="L227" s="221"/>
      <c r="M227" s="218"/>
      <c r="N227" s="218"/>
      <c r="O227" s="218"/>
      <c r="P227" s="212"/>
      <c r="Q227" s="212"/>
      <c r="R227" s="218"/>
      <c r="S227" s="218"/>
      <c r="T227" s="212"/>
      <c r="U227" s="212"/>
      <c r="V227" s="218"/>
      <c r="W227" s="218"/>
      <c r="X227" s="212"/>
      <c r="Y227" s="212"/>
      <c r="Z227" s="218"/>
      <c r="AA227" s="218"/>
      <c r="AB227" s="212"/>
      <c r="AC227" s="212"/>
      <c r="AD227" s="218"/>
      <c r="AE227" s="218"/>
      <c r="AF227" s="212"/>
      <c r="AG227" s="212"/>
      <c r="AH227" s="218"/>
      <c r="AI227" s="218"/>
      <c r="AJ227" s="212"/>
      <c r="AK227" s="212"/>
      <c r="AL227" s="212"/>
      <c r="AM227" s="212"/>
      <c r="AN227" s="215"/>
      <c r="AO227" s="215"/>
      <c r="AP227" s="215"/>
      <c r="AQ227" s="209"/>
      <c r="AR227" s="121" t="s">
        <v>124</v>
      </c>
      <c r="AS227" s="121"/>
      <c r="AT227" s="121"/>
      <c r="AU227" s="121"/>
      <c r="AV227" s="121"/>
      <c r="AW227" s="121"/>
      <c r="AX227" s="121"/>
      <c r="AY227" s="122"/>
      <c r="AZ227" s="74"/>
    </row>
    <row r="228" spans="2:52" ht="22.5">
      <c r="B228" s="73"/>
      <c r="C228" s="222" t="s">
        <v>264</v>
      </c>
      <c r="D228" s="234" t="s">
        <v>265</v>
      </c>
      <c r="E228" s="228"/>
      <c r="F228" s="219" t="s">
        <v>121</v>
      </c>
      <c r="G228" s="210"/>
      <c r="H228" s="210"/>
      <c r="I228" s="216">
        <v>0</v>
      </c>
      <c r="J228" s="216">
        <v>0</v>
      </c>
      <c r="K228" s="219">
        <v>2013</v>
      </c>
      <c r="L228" s="219">
        <v>2013</v>
      </c>
      <c r="M228" s="216">
        <f>AS229+AT229+AU229+AV229+AW229</f>
        <v>1.6933</v>
      </c>
      <c r="N228" s="216"/>
      <c r="O228" s="216">
        <f>AU229</f>
        <v>1.6933</v>
      </c>
      <c r="P228" s="210"/>
      <c r="Q228" s="210"/>
      <c r="R228" s="216"/>
      <c r="S228" s="216"/>
      <c r="T228" s="210"/>
      <c r="U228" s="210"/>
      <c r="V228" s="216"/>
      <c r="W228" s="216"/>
      <c r="X228" s="210"/>
      <c r="Y228" s="210"/>
      <c r="Z228" s="216"/>
      <c r="AA228" s="216"/>
      <c r="AB228" s="210"/>
      <c r="AC228" s="210"/>
      <c r="AD228" s="216"/>
      <c r="AE228" s="216"/>
      <c r="AF228" s="210"/>
      <c r="AG228" s="210"/>
      <c r="AH228" s="216"/>
      <c r="AI228" s="216"/>
      <c r="AJ228" s="210"/>
      <c r="AK228" s="210"/>
      <c r="AL228" s="210"/>
      <c r="AM228" s="210"/>
      <c r="AN228" s="213">
        <f>P228+T228+X228+AB228+AF228+AJ228</f>
        <v>0</v>
      </c>
      <c r="AO228" s="213">
        <f>Q228+U228+Y228+AC228+AG228+AK228</f>
        <v>0</v>
      </c>
      <c r="AP228" s="213">
        <f>R228+V228+Z228+AD228+AH228+AL228</f>
        <v>0</v>
      </c>
      <c r="AQ228" s="209">
        <f>S228+W228+AA228+AE228+AI228+AM228</f>
        <v>0</v>
      </c>
      <c r="AR228" s="116" t="s">
        <v>122</v>
      </c>
      <c r="AS228" s="117">
        <f aca="true" t="shared" si="92" ref="AS228:AX228">SUM(AS229:AS230)</f>
        <v>0</v>
      </c>
      <c r="AT228" s="117">
        <f t="shared" si="92"/>
        <v>0</v>
      </c>
      <c r="AU228" s="117">
        <f t="shared" si="92"/>
        <v>1.6933</v>
      </c>
      <c r="AV228" s="117">
        <f t="shared" si="92"/>
        <v>0</v>
      </c>
      <c r="AW228" s="117">
        <f t="shared" si="92"/>
        <v>0</v>
      </c>
      <c r="AX228" s="117">
        <f t="shared" si="92"/>
        <v>0</v>
      </c>
      <c r="AY228" s="98">
        <f>SUM(AS228:AX228)</f>
        <v>1.6933</v>
      </c>
      <c r="AZ228" s="74"/>
    </row>
    <row r="229" spans="2:52" ht="45">
      <c r="B229" s="73"/>
      <c r="C229" s="223"/>
      <c r="D229" s="235"/>
      <c r="E229" s="229"/>
      <c r="F229" s="220"/>
      <c r="G229" s="211"/>
      <c r="H229" s="211"/>
      <c r="I229" s="217"/>
      <c r="J229" s="217"/>
      <c r="K229" s="220"/>
      <c r="L229" s="220"/>
      <c r="M229" s="217"/>
      <c r="N229" s="217"/>
      <c r="O229" s="217"/>
      <c r="P229" s="211"/>
      <c r="Q229" s="211"/>
      <c r="R229" s="217"/>
      <c r="S229" s="217"/>
      <c r="T229" s="211"/>
      <c r="U229" s="211"/>
      <c r="V229" s="217"/>
      <c r="W229" s="217"/>
      <c r="X229" s="211"/>
      <c r="Y229" s="211"/>
      <c r="Z229" s="217"/>
      <c r="AA229" s="217"/>
      <c r="AB229" s="211"/>
      <c r="AC229" s="211"/>
      <c r="AD229" s="217"/>
      <c r="AE229" s="217"/>
      <c r="AF229" s="211"/>
      <c r="AG229" s="211"/>
      <c r="AH229" s="217"/>
      <c r="AI229" s="217"/>
      <c r="AJ229" s="211"/>
      <c r="AK229" s="211"/>
      <c r="AL229" s="211"/>
      <c r="AM229" s="211"/>
      <c r="AN229" s="214"/>
      <c r="AO229" s="214"/>
      <c r="AP229" s="214"/>
      <c r="AQ229" s="209"/>
      <c r="AR229" s="118" t="s">
        <v>123</v>
      </c>
      <c r="AS229" s="119"/>
      <c r="AT229" s="119"/>
      <c r="AU229" s="119">
        <f>1.435*1.18</f>
        <v>1.6933</v>
      </c>
      <c r="AV229" s="119"/>
      <c r="AW229" s="119"/>
      <c r="AX229" s="120"/>
      <c r="AY229" s="98">
        <f>SUM(AS229:AX229)</f>
        <v>1.6933</v>
      </c>
      <c r="AZ229" s="74"/>
    </row>
    <row r="230" spans="2:52" ht="12.75">
      <c r="B230" s="73"/>
      <c r="C230" s="224"/>
      <c r="D230" s="236"/>
      <c r="E230" s="230"/>
      <c r="F230" s="221"/>
      <c r="G230" s="212"/>
      <c r="H230" s="212"/>
      <c r="I230" s="218"/>
      <c r="J230" s="218"/>
      <c r="K230" s="221"/>
      <c r="L230" s="221"/>
      <c r="M230" s="218"/>
      <c r="N230" s="218"/>
      <c r="O230" s="218"/>
      <c r="P230" s="212"/>
      <c r="Q230" s="212"/>
      <c r="R230" s="218"/>
      <c r="S230" s="218"/>
      <c r="T230" s="212"/>
      <c r="U230" s="212"/>
      <c r="V230" s="218"/>
      <c r="W230" s="218"/>
      <c r="X230" s="212"/>
      <c r="Y230" s="212"/>
      <c r="Z230" s="218"/>
      <c r="AA230" s="218"/>
      <c r="AB230" s="212"/>
      <c r="AC230" s="212"/>
      <c r="AD230" s="218"/>
      <c r="AE230" s="218"/>
      <c r="AF230" s="212"/>
      <c r="AG230" s="212"/>
      <c r="AH230" s="218"/>
      <c r="AI230" s="218"/>
      <c r="AJ230" s="212"/>
      <c r="AK230" s="212"/>
      <c r="AL230" s="212"/>
      <c r="AM230" s="212"/>
      <c r="AN230" s="215"/>
      <c r="AO230" s="215"/>
      <c r="AP230" s="215"/>
      <c r="AQ230" s="209"/>
      <c r="AR230" s="121" t="s">
        <v>124</v>
      </c>
      <c r="AS230" s="121"/>
      <c r="AT230" s="121"/>
      <c r="AU230" s="121"/>
      <c r="AV230" s="121"/>
      <c r="AW230" s="121"/>
      <c r="AX230" s="121"/>
      <c r="AY230" s="122"/>
      <c r="AZ230" s="74"/>
    </row>
    <row r="231" spans="2:52" ht="22.5">
      <c r="B231" s="73"/>
      <c r="C231" s="222" t="s">
        <v>266</v>
      </c>
      <c r="D231" s="234" t="s">
        <v>267</v>
      </c>
      <c r="E231" s="228"/>
      <c r="F231" s="219" t="s">
        <v>121</v>
      </c>
      <c r="G231" s="210"/>
      <c r="H231" s="210"/>
      <c r="I231" s="216">
        <v>0</v>
      </c>
      <c r="J231" s="216">
        <v>0</v>
      </c>
      <c r="K231" s="219">
        <v>2011</v>
      </c>
      <c r="L231" s="219">
        <v>2013</v>
      </c>
      <c r="M231" s="216">
        <f>AS232+AT232+AU232+AV232+AW232</f>
        <v>53.196979999999996</v>
      </c>
      <c r="N231" s="216"/>
      <c r="O231" s="216">
        <f>AU232</f>
        <v>13.936979999999998</v>
      </c>
      <c r="P231" s="210"/>
      <c r="Q231" s="210"/>
      <c r="R231" s="216"/>
      <c r="S231" s="216"/>
      <c r="T231" s="210"/>
      <c r="U231" s="210"/>
      <c r="V231" s="216"/>
      <c r="W231" s="216"/>
      <c r="X231" s="210"/>
      <c r="Y231" s="210"/>
      <c r="Z231" s="216"/>
      <c r="AA231" s="216"/>
      <c r="AB231" s="210"/>
      <c r="AC231" s="210"/>
      <c r="AD231" s="216"/>
      <c r="AE231" s="216"/>
      <c r="AF231" s="210"/>
      <c r="AG231" s="210"/>
      <c r="AH231" s="216"/>
      <c r="AI231" s="216"/>
      <c r="AJ231" s="210"/>
      <c r="AK231" s="210"/>
      <c r="AL231" s="210"/>
      <c r="AM231" s="210"/>
      <c r="AN231" s="213">
        <f>P231+T231+X231+AB231+AF231+AJ231</f>
        <v>0</v>
      </c>
      <c r="AO231" s="213">
        <f>Q231+U231+Y231+AC231+AG231+AK231</f>
        <v>0</v>
      </c>
      <c r="AP231" s="213">
        <f>R231+V231+Z231+AD231+AH231+AL231</f>
        <v>0</v>
      </c>
      <c r="AQ231" s="209">
        <f>S231+W231+AA231+AE231+AI231+AM231</f>
        <v>0</v>
      </c>
      <c r="AR231" s="116" t="s">
        <v>122</v>
      </c>
      <c r="AS231" s="117">
        <f aca="true" t="shared" si="93" ref="AS231:AX231">SUM(AS232:AS233)</f>
        <v>35.32</v>
      </c>
      <c r="AT231" s="117">
        <f t="shared" si="93"/>
        <v>3.94</v>
      </c>
      <c r="AU231" s="117">
        <f t="shared" si="93"/>
        <v>13.936979999999998</v>
      </c>
      <c r="AV231" s="117">
        <f t="shared" si="93"/>
        <v>0</v>
      </c>
      <c r="AW231" s="117">
        <f t="shared" si="93"/>
        <v>0</v>
      </c>
      <c r="AX231" s="117">
        <f t="shared" si="93"/>
        <v>0</v>
      </c>
      <c r="AY231" s="98">
        <f>SUM(AS231:AX231)</f>
        <v>53.196979999999996</v>
      </c>
      <c r="AZ231" s="74"/>
    </row>
    <row r="232" spans="2:52" ht="45">
      <c r="B232" s="73"/>
      <c r="C232" s="223"/>
      <c r="D232" s="235"/>
      <c r="E232" s="229"/>
      <c r="F232" s="220"/>
      <c r="G232" s="211"/>
      <c r="H232" s="211"/>
      <c r="I232" s="217"/>
      <c r="J232" s="217"/>
      <c r="K232" s="220"/>
      <c r="L232" s="220"/>
      <c r="M232" s="217"/>
      <c r="N232" s="217"/>
      <c r="O232" s="217"/>
      <c r="P232" s="211"/>
      <c r="Q232" s="211"/>
      <c r="R232" s="217"/>
      <c r="S232" s="217"/>
      <c r="T232" s="211"/>
      <c r="U232" s="211"/>
      <c r="V232" s="217"/>
      <c r="W232" s="217"/>
      <c r="X232" s="211"/>
      <c r="Y232" s="211"/>
      <c r="Z232" s="217"/>
      <c r="AA232" s="217"/>
      <c r="AB232" s="211"/>
      <c r="AC232" s="211"/>
      <c r="AD232" s="217"/>
      <c r="AE232" s="217"/>
      <c r="AF232" s="211"/>
      <c r="AG232" s="211"/>
      <c r="AH232" s="217"/>
      <c r="AI232" s="217"/>
      <c r="AJ232" s="211"/>
      <c r="AK232" s="211"/>
      <c r="AL232" s="211"/>
      <c r="AM232" s="211"/>
      <c r="AN232" s="214"/>
      <c r="AO232" s="214"/>
      <c r="AP232" s="214"/>
      <c r="AQ232" s="209"/>
      <c r="AR232" s="118" t="s">
        <v>123</v>
      </c>
      <c r="AS232" s="119">
        <v>35.32</v>
      </c>
      <c r="AT232" s="119">
        <v>3.94</v>
      </c>
      <c r="AU232" s="119">
        <f>11.811*1.18</f>
        <v>13.936979999999998</v>
      </c>
      <c r="AV232" s="119"/>
      <c r="AW232" s="119"/>
      <c r="AX232" s="120"/>
      <c r="AY232" s="98">
        <f>SUM(AS232:AX232)</f>
        <v>53.196979999999996</v>
      </c>
      <c r="AZ232" s="74"/>
    </row>
    <row r="233" spans="2:52" ht="12.75">
      <c r="B233" s="73"/>
      <c r="C233" s="224"/>
      <c r="D233" s="236"/>
      <c r="E233" s="230"/>
      <c r="F233" s="221"/>
      <c r="G233" s="212"/>
      <c r="H233" s="212"/>
      <c r="I233" s="218"/>
      <c r="J233" s="218"/>
      <c r="K233" s="221"/>
      <c r="L233" s="221"/>
      <c r="M233" s="218"/>
      <c r="N233" s="218"/>
      <c r="O233" s="218"/>
      <c r="P233" s="212"/>
      <c r="Q233" s="212"/>
      <c r="R233" s="218"/>
      <c r="S233" s="218"/>
      <c r="T233" s="212"/>
      <c r="U233" s="212"/>
      <c r="V233" s="218"/>
      <c r="W233" s="218"/>
      <c r="X233" s="212"/>
      <c r="Y233" s="212"/>
      <c r="Z233" s="218"/>
      <c r="AA233" s="218"/>
      <c r="AB233" s="212"/>
      <c r="AC233" s="212"/>
      <c r="AD233" s="218"/>
      <c r="AE233" s="218"/>
      <c r="AF233" s="212"/>
      <c r="AG233" s="212"/>
      <c r="AH233" s="218"/>
      <c r="AI233" s="218"/>
      <c r="AJ233" s="212"/>
      <c r="AK233" s="212"/>
      <c r="AL233" s="212"/>
      <c r="AM233" s="212"/>
      <c r="AN233" s="215"/>
      <c r="AO233" s="215"/>
      <c r="AP233" s="215"/>
      <c r="AQ233" s="209"/>
      <c r="AR233" s="121" t="s">
        <v>124</v>
      </c>
      <c r="AS233" s="121"/>
      <c r="AT233" s="121"/>
      <c r="AU233" s="121"/>
      <c r="AV233" s="121"/>
      <c r="AW233" s="121"/>
      <c r="AX233" s="121"/>
      <c r="AY233" s="122"/>
      <c r="AZ233" s="74"/>
    </row>
    <row r="234" spans="2:52" ht="22.5">
      <c r="B234" s="73"/>
      <c r="C234" s="222" t="s">
        <v>268</v>
      </c>
      <c r="D234" s="234" t="s">
        <v>269</v>
      </c>
      <c r="E234" s="228" t="s">
        <v>270</v>
      </c>
      <c r="F234" s="219" t="s">
        <v>121</v>
      </c>
      <c r="G234" s="210"/>
      <c r="H234" s="210"/>
      <c r="I234" s="216">
        <v>0</v>
      </c>
      <c r="J234" s="216">
        <v>16.25</v>
      </c>
      <c r="K234" s="219">
        <v>2011</v>
      </c>
      <c r="L234" s="219">
        <v>2015</v>
      </c>
      <c r="M234" s="216">
        <f>AS235+AT235+AU235+AV235+AW235</f>
        <v>36.31368</v>
      </c>
      <c r="N234" s="216"/>
      <c r="O234" s="216">
        <f>AU235</f>
        <v>1.6236799999999998</v>
      </c>
      <c r="P234" s="210"/>
      <c r="Q234" s="210"/>
      <c r="R234" s="216"/>
      <c r="S234" s="216">
        <v>10.12</v>
      </c>
      <c r="T234" s="210"/>
      <c r="U234" s="210"/>
      <c r="V234" s="216"/>
      <c r="W234" s="216"/>
      <c r="X234" s="210"/>
      <c r="Y234" s="210"/>
      <c r="Z234" s="216"/>
      <c r="AA234" s="216">
        <v>3.4</v>
      </c>
      <c r="AB234" s="210"/>
      <c r="AC234" s="210"/>
      <c r="AD234" s="216"/>
      <c r="AE234" s="216">
        <v>6.425</v>
      </c>
      <c r="AF234" s="210"/>
      <c r="AG234" s="210"/>
      <c r="AH234" s="216"/>
      <c r="AI234" s="216">
        <v>6.425</v>
      </c>
      <c r="AJ234" s="210"/>
      <c r="AK234" s="210"/>
      <c r="AL234" s="210"/>
      <c r="AM234" s="210"/>
      <c r="AN234" s="213">
        <f>P234+T234+X234+AB234+AF234+AJ234</f>
        <v>0</v>
      </c>
      <c r="AO234" s="213">
        <f>Q234+U234+Y234+AC234+AG234+AK234</f>
        <v>0</v>
      </c>
      <c r="AP234" s="213">
        <f>R234+V234+Z234+AD234+AH234+AL234</f>
        <v>0</v>
      </c>
      <c r="AQ234" s="209">
        <f>S234+W234+AA234+AE234+AI234+AM234</f>
        <v>26.37</v>
      </c>
      <c r="AR234" s="116" t="s">
        <v>122</v>
      </c>
      <c r="AS234" s="117">
        <f aca="true" t="shared" si="94" ref="AS234:AX234">SUM(AS235:AS236)</f>
        <v>14.49</v>
      </c>
      <c r="AT234" s="117">
        <f t="shared" si="94"/>
        <v>0</v>
      </c>
      <c r="AU234" s="117">
        <f t="shared" si="94"/>
        <v>1.6236799999999998</v>
      </c>
      <c r="AV234" s="117">
        <f t="shared" si="94"/>
        <v>10.1</v>
      </c>
      <c r="AW234" s="117">
        <f t="shared" si="94"/>
        <v>10.1</v>
      </c>
      <c r="AX234" s="117">
        <f t="shared" si="94"/>
        <v>0</v>
      </c>
      <c r="AY234" s="98">
        <f>SUM(AS234:AX234)</f>
        <v>36.31368</v>
      </c>
      <c r="AZ234" s="74"/>
    </row>
    <row r="235" spans="2:52" ht="45">
      <c r="B235" s="73"/>
      <c r="C235" s="223"/>
      <c r="D235" s="235"/>
      <c r="E235" s="229"/>
      <c r="F235" s="220"/>
      <c r="G235" s="211"/>
      <c r="H235" s="211"/>
      <c r="I235" s="217"/>
      <c r="J235" s="217"/>
      <c r="K235" s="220"/>
      <c r="L235" s="220"/>
      <c r="M235" s="217"/>
      <c r="N235" s="217"/>
      <c r="O235" s="217"/>
      <c r="P235" s="211"/>
      <c r="Q235" s="211"/>
      <c r="R235" s="217"/>
      <c r="S235" s="217"/>
      <c r="T235" s="211"/>
      <c r="U235" s="211"/>
      <c r="V235" s="217"/>
      <c r="W235" s="217"/>
      <c r="X235" s="211"/>
      <c r="Y235" s="211"/>
      <c r="Z235" s="217"/>
      <c r="AA235" s="217"/>
      <c r="AB235" s="211"/>
      <c r="AC235" s="211"/>
      <c r="AD235" s="217"/>
      <c r="AE235" s="217"/>
      <c r="AF235" s="211"/>
      <c r="AG235" s="211"/>
      <c r="AH235" s="217"/>
      <c r="AI235" s="217"/>
      <c r="AJ235" s="211"/>
      <c r="AK235" s="211"/>
      <c r="AL235" s="211"/>
      <c r="AM235" s="211"/>
      <c r="AN235" s="214"/>
      <c r="AO235" s="214"/>
      <c r="AP235" s="214"/>
      <c r="AQ235" s="209"/>
      <c r="AR235" s="118" t="s">
        <v>123</v>
      </c>
      <c r="AS235" s="119">
        <v>14.49</v>
      </c>
      <c r="AT235" s="119"/>
      <c r="AU235" s="119">
        <f>1.376*1.18</f>
        <v>1.6236799999999998</v>
      </c>
      <c r="AV235" s="119">
        <v>10.1</v>
      </c>
      <c r="AW235" s="119">
        <v>10.1</v>
      </c>
      <c r="AX235" s="120"/>
      <c r="AY235" s="98">
        <f>SUM(AS235:AX235)</f>
        <v>36.31368</v>
      </c>
      <c r="AZ235" s="74"/>
    </row>
    <row r="236" spans="2:52" ht="12.75">
      <c r="B236" s="73"/>
      <c r="C236" s="224"/>
      <c r="D236" s="236"/>
      <c r="E236" s="230"/>
      <c r="F236" s="221"/>
      <c r="G236" s="212"/>
      <c r="H236" s="212"/>
      <c r="I236" s="218"/>
      <c r="J236" s="218"/>
      <c r="K236" s="221"/>
      <c r="L236" s="221"/>
      <c r="M236" s="218"/>
      <c r="N236" s="218"/>
      <c r="O236" s="218"/>
      <c r="P236" s="212"/>
      <c r="Q236" s="212"/>
      <c r="R236" s="218"/>
      <c r="S236" s="218"/>
      <c r="T236" s="212"/>
      <c r="U236" s="212"/>
      <c r="V236" s="218"/>
      <c r="W236" s="218"/>
      <c r="X236" s="212"/>
      <c r="Y236" s="212"/>
      <c r="Z236" s="218"/>
      <c r="AA236" s="218"/>
      <c r="AB236" s="212"/>
      <c r="AC236" s="212"/>
      <c r="AD236" s="218"/>
      <c r="AE236" s="218"/>
      <c r="AF236" s="212"/>
      <c r="AG236" s="212"/>
      <c r="AH236" s="218"/>
      <c r="AI236" s="218"/>
      <c r="AJ236" s="212"/>
      <c r="AK236" s="212"/>
      <c r="AL236" s="212"/>
      <c r="AM236" s="212"/>
      <c r="AN236" s="215"/>
      <c r="AO236" s="215"/>
      <c r="AP236" s="215"/>
      <c r="AQ236" s="209"/>
      <c r="AR236" s="121" t="s">
        <v>124</v>
      </c>
      <c r="AS236" s="121"/>
      <c r="AT236" s="121"/>
      <c r="AU236" s="121"/>
      <c r="AV236" s="121"/>
      <c r="AW236" s="121"/>
      <c r="AX236" s="121"/>
      <c r="AY236" s="122"/>
      <c r="AZ236" s="74"/>
    </row>
    <row r="237" spans="2:52" ht="22.5">
      <c r="B237" s="73"/>
      <c r="C237" s="222" t="s">
        <v>271</v>
      </c>
      <c r="D237" s="234" t="s">
        <v>272</v>
      </c>
      <c r="E237" s="228" t="s">
        <v>273</v>
      </c>
      <c r="F237" s="219" t="s">
        <v>121</v>
      </c>
      <c r="G237" s="210"/>
      <c r="H237" s="210"/>
      <c r="I237" s="216">
        <v>0</v>
      </c>
      <c r="J237" s="216">
        <v>0</v>
      </c>
      <c r="K237" s="219">
        <v>2013</v>
      </c>
      <c r="L237" s="219">
        <v>2013</v>
      </c>
      <c r="M237" s="216">
        <f>AS238+AT238+AU238+AV238+AW238</f>
        <v>0.1</v>
      </c>
      <c r="N237" s="216"/>
      <c r="O237" s="216">
        <f>AU238</f>
        <v>0.1</v>
      </c>
      <c r="P237" s="210"/>
      <c r="Q237" s="210"/>
      <c r="R237" s="216"/>
      <c r="S237" s="216"/>
      <c r="T237" s="210"/>
      <c r="U237" s="210"/>
      <c r="V237" s="216"/>
      <c r="W237" s="216"/>
      <c r="X237" s="210"/>
      <c r="Y237" s="210"/>
      <c r="Z237" s="216"/>
      <c r="AA237" s="216"/>
      <c r="AB237" s="210"/>
      <c r="AC237" s="210"/>
      <c r="AD237" s="216"/>
      <c r="AE237" s="216"/>
      <c r="AF237" s="210"/>
      <c r="AG237" s="210"/>
      <c r="AH237" s="216"/>
      <c r="AI237" s="216"/>
      <c r="AJ237" s="210"/>
      <c r="AK237" s="210"/>
      <c r="AL237" s="210"/>
      <c r="AM237" s="210"/>
      <c r="AN237" s="213">
        <f>P237+T237+X237+AB237+AF237+AJ237</f>
        <v>0</v>
      </c>
      <c r="AO237" s="213">
        <f>Q237+U237+Y237+AC237+AG237+AK237</f>
        <v>0</v>
      </c>
      <c r="AP237" s="213">
        <f>R237+V237+Z237+AD237+AH237+AL237</f>
        <v>0</v>
      </c>
      <c r="AQ237" s="209">
        <f>S237+W237+AA237+AE237+AI237+AM237</f>
        <v>0</v>
      </c>
      <c r="AR237" s="116" t="s">
        <v>122</v>
      </c>
      <c r="AS237" s="117">
        <f aca="true" t="shared" si="95" ref="AS237:AX237">SUM(AS238:AS239)</f>
        <v>0</v>
      </c>
      <c r="AT237" s="117">
        <f t="shared" si="95"/>
        <v>0</v>
      </c>
      <c r="AU237" s="117">
        <f t="shared" si="95"/>
        <v>0.1</v>
      </c>
      <c r="AV237" s="117">
        <f t="shared" si="95"/>
        <v>0</v>
      </c>
      <c r="AW237" s="117">
        <f t="shared" si="95"/>
        <v>0</v>
      </c>
      <c r="AX237" s="117">
        <f t="shared" si="95"/>
        <v>0</v>
      </c>
      <c r="AY237" s="98">
        <f>SUM(AS237:AX237)</f>
        <v>0.1</v>
      </c>
      <c r="AZ237" s="74"/>
    </row>
    <row r="238" spans="2:52" ht="45">
      <c r="B238" s="73"/>
      <c r="C238" s="223"/>
      <c r="D238" s="235"/>
      <c r="E238" s="229"/>
      <c r="F238" s="220"/>
      <c r="G238" s="211"/>
      <c r="H238" s="211"/>
      <c r="I238" s="217"/>
      <c r="J238" s="217"/>
      <c r="K238" s="220"/>
      <c r="L238" s="220"/>
      <c r="M238" s="217"/>
      <c r="N238" s="217"/>
      <c r="O238" s="217"/>
      <c r="P238" s="211"/>
      <c r="Q238" s="211"/>
      <c r="R238" s="217"/>
      <c r="S238" s="217"/>
      <c r="T238" s="211"/>
      <c r="U238" s="211"/>
      <c r="V238" s="217"/>
      <c r="W238" s="217"/>
      <c r="X238" s="211"/>
      <c r="Y238" s="211"/>
      <c r="Z238" s="217"/>
      <c r="AA238" s="217"/>
      <c r="AB238" s="211"/>
      <c r="AC238" s="211"/>
      <c r="AD238" s="217"/>
      <c r="AE238" s="217"/>
      <c r="AF238" s="211"/>
      <c r="AG238" s="211"/>
      <c r="AH238" s="217"/>
      <c r="AI238" s="217"/>
      <c r="AJ238" s="211"/>
      <c r="AK238" s="211"/>
      <c r="AL238" s="211"/>
      <c r="AM238" s="211"/>
      <c r="AN238" s="214"/>
      <c r="AO238" s="214"/>
      <c r="AP238" s="214"/>
      <c r="AQ238" s="209"/>
      <c r="AR238" s="118" t="s">
        <v>123</v>
      </c>
      <c r="AS238" s="119"/>
      <c r="AT238" s="119"/>
      <c r="AU238" s="119">
        <v>0.1</v>
      </c>
      <c r="AV238" s="119"/>
      <c r="AW238" s="119"/>
      <c r="AX238" s="120"/>
      <c r="AY238" s="98">
        <f>SUM(AS238:AX238)</f>
        <v>0.1</v>
      </c>
      <c r="AZ238" s="74"/>
    </row>
    <row r="239" spans="2:52" ht="12.75">
      <c r="B239" s="73"/>
      <c r="C239" s="224"/>
      <c r="D239" s="236"/>
      <c r="E239" s="230"/>
      <c r="F239" s="221"/>
      <c r="G239" s="212"/>
      <c r="H239" s="212"/>
      <c r="I239" s="218"/>
      <c r="J239" s="218"/>
      <c r="K239" s="221"/>
      <c r="L239" s="221"/>
      <c r="M239" s="218"/>
      <c r="N239" s="218"/>
      <c r="O239" s="218"/>
      <c r="P239" s="212"/>
      <c r="Q239" s="212"/>
      <c r="R239" s="218"/>
      <c r="S239" s="218"/>
      <c r="T239" s="212"/>
      <c r="U239" s="212"/>
      <c r="V239" s="218"/>
      <c r="W239" s="218"/>
      <c r="X239" s="212"/>
      <c r="Y239" s="212"/>
      <c r="Z239" s="218"/>
      <c r="AA239" s="218"/>
      <c r="AB239" s="212"/>
      <c r="AC239" s="212"/>
      <c r="AD239" s="218"/>
      <c r="AE239" s="218"/>
      <c r="AF239" s="212"/>
      <c r="AG239" s="212"/>
      <c r="AH239" s="218"/>
      <c r="AI239" s="218"/>
      <c r="AJ239" s="212"/>
      <c r="AK239" s="212"/>
      <c r="AL239" s="212"/>
      <c r="AM239" s="212"/>
      <c r="AN239" s="215"/>
      <c r="AO239" s="215"/>
      <c r="AP239" s="215"/>
      <c r="AQ239" s="209"/>
      <c r="AR239" s="121" t="s">
        <v>124</v>
      </c>
      <c r="AS239" s="121"/>
      <c r="AT239" s="121"/>
      <c r="AU239" s="121"/>
      <c r="AV239" s="121"/>
      <c r="AW239" s="121"/>
      <c r="AX239" s="121"/>
      <c r="AY239" s="122"/>
      <c r="AZ239" s="74"/>
    </row>
    <row r="240" spans="2:52" ht="22.5">
      <c r="B240" s="73"/>
      <c r="C240" s="222" t="s">
        <v>274</v>
      </c>
      <c r="D240" s="234" t="s">
        <v>275</v>
      </c>
      <c r="E240" s="228"/>
      <c r="F240" s="219" t="s">
        <v>121</v>
      </c>
      <c r="G240" s="210"/>
      <c r="H240" s="210"/>
      <c r="I240" s="216">
        <v>0</v>
      </c>
      <c r="J240" s="216">
        <v>0</v>
      </c>
      <c r="K240" s="219">
        <v>2014</v>
      </c>
      <c r="L240" s="219">
        <v>2014</v>
      </c>
      <c r="M240" s="216">
        <f>AS241+AT241+AU241+AV241+AW241</f>
        <v>3.5</v>
      </c>
      <c r="N240" s="216"/>
      <c r="O240" s="216">
        <f>AU241</f>
        <v>0</v>
      </c>
      <c r="P240" s="210"/>
      <c r="Q240" s="210"/>
      <c r="R240" s="216"/>
      <c r="S240" s="216"/>
      <c r="T240" s="210"/>
      <c r="U240" s="210"/>
      <c r="V240" s="216"/>
      <c r="W240" s="216"/>
      <c r="X240" s="210"/>
      <c r="Y240" s="210"/>
      <c r="Z240" s="216"/>
      <c r="AA240" s="216"/>
      <c r="AB240" s="210"/>
      <c r="AC240" s="210"/>
      <c r="AD240" s="216"/>
      <c r="AE240" s="216"/>
      <c r="AF240" s="210"/>
      <c r="AG240" s="210"/>
      <c r="AH240" s="216"/>
      <c r="AI240" s="216"/>
      <c r="AJ240" s="210"/>
      <c r="AK240" s="210"/>
      <c r="AL240" s="210"/>
      <c r="AM240" s="210"/>
      <c r="AN240" s="213">
        <f>P240+T240+X240+AB240+AF240+AJ240</f>
        <v>0</v>
      </c>
      <c r="AO240" s="213">
        <f>Q240+U240+Y240+AC240+AG240+AK240</f>
        <v>0</v>
      </c>
      <c r="AP240" s="213">
        <f>R240+V240+Z240+AD240+AH240+AL240</f>
        <v>0</v>
      </c>
      <c r="AQ240" s="209">
        <f>S240+W240+AA240+AE240+AI240+AM240</f>
        <v>0</v>
      </c>
      <c r="AR240" s="116" t="s">
        <v>122</v>
      </c>
      <c r="AS240" s="117">
        <f aca="true" t="shared" si="96" ref="AS240:AX240">SUM(AS241:AS242)</f>
        <v>0</v>
      </c>
      <c r="AT240" s="117">
        <f t="shared" si="96"/>
        <v>0</v>
      </c>
      <c r="AU240" s="117">
        <f t="shared" si="96"/>
        <v>0</v>
      </c>
      <c r="AV240" s="117">
        <f t="shared" si="96"/>
        <v>3.5</v>
      </c>
      <c r="AW240" s="117">
        <f t="shared" si="96"/>
        <v>0</v>
      </c>
      <c r="AX240" s="117">
        <f t="shared" si="96"/>
        <v>0</v>
      </c>
      <c r="AY240" s="98">
        <f>SUM(AS240:AX240)</f>
        <v>3.5</v>
      </c>
      <c r="AZ240" s="74"/>
    </row>
    <row r="241" spans="2:52" ht="45">
      <c r="B241" s="73"/>
      <c r="C241" s="223"/>
      <c r="D241" s="235"/>
      <c r="E241" s="229"/>
      <c r="F241" s="220"/>
      <c r="G241" s="211"/>
      <c r="H241" s="211"/>
      <c r="I241" s="217"/>
      <c r="J241" s="217"/>
      <c r="K241" s="220"/>
      <c r="L241" s="220"/>
      <c r="M241" s="217"/>
      <c r="N241" s="217"/>
      <c r="O241" s="217"/>
      <c r="P241" s="211"/>
      <c r="Q241" s="211"/>
      <c r="R241" s="217"/>
      <c r="S241" s="217"/>
      <c r="T241" s="211"/>
      <c r="U241" s="211"/>
      <c r="V241" s="217"/>
      <c r="W241" s="217"/>
      <c r="X241" s="211"/>
      <c r="Y241" s="211"/>
      <c r="Z241" s="217"/>
      <c r="AA241" s="217"/>
      <c r="AB241" s="211"/>
      <c r="AC241" s="211"/>
      <c r="AD241" s="217"/>
      <c r="AE241" s="217"/>
      <c r="AF241" s="211"/>
      <c r="AG241" s="211"/>
      <c r="AH241" s="217"/>
      <c r="AI241" s="217"/>
      <c r="AJ241" s="211"/>
      <c r="AK241" s="211"/>
      <c r="AL241" s="211"/>
      <c r="AM241" s="211"/>
      <c r="AN241" s="214"/>
      <c r="AO241" s="214"/>
      <c r="AP241" s="214"/>
      <c r="AQ241" s="209"/>
      <c r="AR241" s="118" t="s">
        <v>123</v>
      </c>
      <c r="AS241" s="119"/>
      <c r="AT241" s="119"/>
      <c r="AU241" s="119"/>
      <c r="AV241" s="119">
        <v>3.5</v>
      </c>
      <c r="AW241" s="119"/>
      <c r="AX241" s="120"/>
      <c r="AY241" s="98">
        <f>SUM(AS241:AX241)</f>
        <v>3.5</v>
      </c>
      <c r="AZ241" s="74"/>
    </row>
    <row r="242" spans="2:52" ht="12.75">
      <c r="B242" s="73"/>
      <c r="C242" s="224"/>
      <c r="D242" s="236"/>
      <c r="E242" s="230"/>
      <c r="F242" s="221"/>
      <c r="G242" s="212"/>
      <c r="H242" s="212"/>
      <c r="I242" s="218"/>
      <c r="J242" s="218"/>
      <c r="K242" s="221"/>
      <c r="L242" s="221"/>
      <c r="M242" s="218"/>
      <c r="N242" s="218"/>
      <c r="O242" s="218"/>
      <c r="P242" s="212"/>
      <c r="Q242" s="212"/>
      <c r="R242" s="218"/>
      <c r="S242" s="218"/>
      <c r="T242" s="212"/>
      <c r="U242" s="212"/>
      <c r="V242" s="218"/>
      <c r="W242" s="218"/>
      <c r="X242" s="212"/>
      <c r="Y242" s="212"/>
      <c r="Z242" s="218"/>
      <c r="AA242" s="218"/>
      <c r="AB242" s="212"/>
      <c r="AC242" s="212"/>
      <c r="AD242" s="218"/>
      <c r="AE242" s="218"/>
      <c r="AF242" s="212"/>
      <c r="AG242" s="212"/>
      <c r="AH242" s="218"/>
      <c r="AI242" s="218"/>
      <c r="AJ242" s="212"/>
      <c r="AK242" s="212"/>
      <c r="AL242" s="212"/>
      <c r="AM242" s="212"/>
      <c r="AN242" s="215"/>
      <c r="AO242" s="215"/>
      <c r="AP242" s="215"/>
      <c r="AQ242" s="209"/>
      <c r="AR242" s="121" t="s">
        <v>124</v>
      </c>
      <c r="AS242" s="121"/>
      <c r="AT242" s="121"/>
      <c r="AU242" s="121"/>
      <c r="AV242" s="121"/>
      <c r="AW242" s="121"/>
      <c r="AX242" s="121"/>
      <c r="AY242" s="122"/>
      <c r="AZ242" s="74"/>
    </row>
    <row r="243" spans="2:52" ht="22.5">
      <c r="B243" s="73"/>
      <c r="C243" s="222" t="s">
        <v>276</v>
      </c>
      <c r="D243" s="234" t="s">
        <v>277</v>
      </c>
      <c r="E243" s="228" t="s">
        <v>245</v>
      </c>
      <c r="F243" s="219" t="s">
        <v>121</v>
      </c>
      <c r="G243" s="210"/>
      <c r="H243" s="210"/>
      <c r="I243" s="216">
        <v>0</v>
      </c>
      <c r="J243" s="216">
        <v>0</v>
      </c>
      <c r="K243" s="219">
        <v>2014</v>
      </c>
      <c r="L243" s="219">
        <v>2014</v>
      </c>
      <c r="M243" s="216">
        <f>AS244+AT244+AU244+AV244+AW244</f>
        <v>3.6</v>
      </c>
      <c r="N243" s="216"/>
      <c r="O243" s="216">
        <f>AU244</f>
        <v>0</v>
      </c>
      <c r="P243" s="210"/>
      <c r="Q243" s="210"/>
      <c r="R243" s="216"/>
      <c r="S243" s="216"/>
      <c r="T243" s="210"/>
      <c r="U243" s="210"/>
      <c r="V243" s="216"/>
      <c r="W243" s="216"/>
      <c r="X243" s="210"/>
      <c r="Y243" s="210"/>
      <c r="Z243" s="216"/>
      <c r="AA243" s="216"/>
      <c r="AB243" s="210"/>
      <c r="AC243" s="210"/>
      <c r="AD243" s="216"/>
      <c r="AE243" s="216"/>
      <c r="AF243" s="210"/>
      <c r="AG243" s="210"/>
      <c r="AH243" s="216"/>
      <c r="AI243" s="216"/>
      <c r="AJ243" s="210"/>
      <c r="AK243" s="210"/>
      <c r="AL243" s="210"/>
      <c r="AM243" s="210"/>
      <c r="AN243" s="213">
        <f>P243+T243+X243+AB243+AF243+AJ243</f>
        <v>0</v>
      </c>
      <c r="AO243" s="213">
        <f>Q243+U243+Y243+AC243+AG243+AK243</f>
        <v>0</v>
      </c>
      <c r="AP243" s="213">
        <f>R243+V243+Z243+AD243+AH243+AL243</f>
        <v>0</v>
      </c>
      <c r="AQ243" s="209">
        <f>S243+W243+AA243+AE243+AI243+AM243</f>
        <v>0</v>
      </c>
      <c r="AR243" s="116" t="s">
        <v>122</v>
      </c>
      <c r="AS243" s="117">
        <f aca="true" t="shared" si="97" ref="AS243:AX243">SUM(AS244:AS245)</f>
        <v>0</v>
      </c>
      <c r="AT243" s="117">
        <f t="shared" si="97"/>
        <v>0</v>
      </c>
      <c r="AU243" s="117">
        <f t="shared" si="97"/>
        <v>0</v>
      </c>
      <c r="AV243" s="117">
        <f t="shared" si="97"/>
        <v>3.6</v>
      </c>
      <c r="AW243" s="117">
        <f t="shared" si="97"/>
        <v>0</v>
      </c>
      <c r="AX243" s="117">
        <f t="shared" si="97"/>
        <v>0</v>
      </c>
      <c r="AY243" s="98">
        <f>SUM(AS243:AX243)</f>
        <v>3.6</v>
      </c>
      <c r="AZ243" s="74"/>
    </row>
    <row r="244" spans="2:52" ht="45">
      <c r="B244" s="73"/>
      <c r="C244" s="223"/>
      <c r="D244" s="235"/>
      <c r="E244" s="229"/>
      <c r="F244" s="220"/>
      <c r="G244" s="211"/>
      <c r="H244" s="211"/>
      <c r="I244" s="217"/>
      <c r="J244" s="217"/>
      <c r="K244" s="220"/>
      <c r="L244" s="220"/>
      <c r="M244" s="217"/>
      <c r="N244" s="217"/>
      <c r="O244" s="217"/>
      <c r="P244" s="211"/>
      <c r="Q244" s="211"/>
      <c r="R244" s="217"/>
      <c r="S244" s="217"/>
      <c r="T244" s="211"/>
      <c r="U244" s="211"/>
      <c r="V244" s="217"/>
      <c r="W244" s="217"/>
      <c r="X244" s="211"/>
      <c r="Y244" s="211"/>
      <c r="Z244" s="217"/>
      <c r="AA244" s="217"/>
      <c r="AB244" s="211"/>
      <c r="AC244" s="211"/>
      <c r="AD244" s="217"/>
      <c r="AE244" s="217"/>
      <c r="AF244" s="211"/>
      <c r="AG244" s="211"/>
      <c r="AH244" s="217"/>
      <c r="AI244" s="217"/>
      <c r="AJ244" s="211"/>
      <c r="AK244" s="211"/>
      <c r="AL244" s="211"/>
      <c r="AM244" s="211"/>
      <c r="AN244" s="214"/>
      <c r="AO244" s="214"/>
      <c r="AP244" s="214"/>
      <c r="AQ244" s="209"/>
      <c r="AR244" s="118" t="s">
        <v>123</v>
      </c>
      <c r="AS244" s="119"/>
      <c r="AT244" s="119"/>
      <c r="AU244" s="119"/>
      <c r="AV244" s="119">
        <v>3.6</v>
      </c>
      <c r="AW244" s="119"/>
      <c r="AX244" s="120"/>
      <c r="AY244" s="98">
        <f>SUM(AS244:AX244)</f>
        <v>3.6</v>
      </c>
      <c r="AZ244" s="74"/>
    </row>
    <row r="245" spans="2:52" ht="12.75">
      <c r="B245" s="73"/>
      <c r="C245" s="224"/>
      <c r="D245" s="236"/>
      <c r="E245" s="230"/>
      <c r="F245" s="221"/>
      <c r="G245" s="212"/>
      <c r="H245" s="212"/>
      <c r="I245" s="218"/>
      <c r="J245" s="218"/>
      <c r="K245" s="221"/>
      <c r="L245" s="221"/>
      <c r="M245" s="218"/>
      <c r="N245" s="218"/>
      <c r="O245" s="218"/>
      <c r="P245" s="212"/>
      <c r="Q245" s="212"/>
      <c r="R245" s="218"/>
      <c r="S245" s="218"/>
      <c r="T245" s="212"/>
      <c r="U245" s="212"/>
      <c r="V245" s="218"/>
      <c r="W245" s="218"/>
      <c r="X245" s="212"/>
      <c r="Y245" s="212"/>
      <c r="Z245" s="218"/>
      <c r="AA245" s="218"/>
      <c r="AB245" s="212"/>
      <c r="AC245" s="212"/>
      <c r="AD245" s="218"/>
      <c r="AE245" s="218"/>
      <c r="AF245" s="212"/>
      <c r="AG245" s="212"/>
      <c r="AH245" s="218"/>
      <c r="AI245" s="218"/>
      <c r="AJ245" s="212"/>
      <c r="AK245" s="212"/>
      <c r="AL245" s="212"/>
      <c r="AM245" s="212"/>
      <c r="AN245" s="215"/>
      <c r="AO245" s="215"/>
      <c r="AP245" s="215"/>
      <c r="AQ245" s="209"/>
      <c r="AR245" s="121" t="s">
        <v>124</v>
      </c>
      <c r="AS245" s="121"/>
      <c r="AT245" s="121"/>
      <c r="AU245" s="121"/>
      <c r="AV245" s="121"/>
      <c r="AW245" s="121"/>
      <c r="AX245" s="121"/>
      <c r="AY245" s="122"/>
      <c r="AZ245" s="74"/>
    </row>
    <row r="246" spans="2:52" ht="22.5">
      <c r="B246" s="73"/>
      <c r="C246" s="222" t="s">
        <v>278</v>
      </c>
      <c r="D246" s="234" t="s">
        <v>279</v>
      </c>
      <c r="E246" s="228"/>
      <c r="F246" s="219" t="s">
        <v>121</v>
      </c>
      <c r="G246" s="210"/>
      <c r="H246" s="210"/>
      <c r="I246" s="216">
        <v>0</v>
      </c>
      <c r="J246" s="216">
        <v>0</v>
      </c>
      <c r="K246" s="219">
        <v>2014</v>
      </c>
      <c r="L246" s="219">
        <v>2014</v>
      </c>
      <c r="M246" s="216">
        <f>AS247+AT247+AU247+AV247+AW247</f>
        <v>3.5</v>
      </c>
      <c r="N246" s="216"/>
      <c r="O246" s="216">
        <f>AU247</f>
        <v>0</v>
      </c>
      <c r="P246" s="210"/>
      <c r="Q246" s="210"/>
      <c r="R246" s="216"/>
      <c r="S246" s="216"/>
      <c r="T246" s="210"/>
      <c r="U246" s="210"/>
      <c r="V246" s="216"/>
      <c r="W246" s="216"/>
      <c r="X246" s="210"/>
      <c r="Y246" s="210"/>
      <c r="Z246" s="216"/>
      <c r="AA246" s="216"/>
      <c r="AB246" s="210"/>
      <c r="AC246" s="210"/>
      <c r="AD246" s="216"/>
      <c r="AE246" s="216"/>
      <c r="AF246" s="210"/>
      <c r="AG246" s="210"/>
      <c r="AH246" s="216"/>
      <c r="AI246" s="216"/>
      <c r="AJ246" s="210"/>
      <c r="AK246" s="210"/>
      <c r="AL246" s="210"/>
      <c r="AM246" s="210"/>
      <c r="AN246" s="213">
        <f>P246+T246+X246+AB246+AF246+AJ246</f>
        <v>0</v>
      </c>
      <c r="AO246" s="213">
        <f>Q246+U246+Y246+AC246+AG246+AK246</f>
        <v>0</v>
      </c>
      <c r="AP246" s="213">
        <f>R246+V246+Z246+AD246+AH246+AL246</f>
        <v>0</v>
      </c>
      <c r="AQ246" s="209">
        <f>S246+W246+AA246+AE246+AI246+AM246</f>
        <v>0</v>
      </c>
      <c r="AR246" s="116" t="s">
        <v>122</v>
      </c>
      <c r="AS246" s="117">
        <f aca="true" t="shared" si="98" ref="AS246:AX246">SUM(AS247:AS248)</f>
        <v>0</v>
      </c>
      <c r="AT246" s="117">
        <f t="shared" si="98"/>
        <v>0</v>
      </c>
      <c r="AU246" s="117">
        <f t="shared" si="98"/>
        <v>0</v>
      </c>
      <c r="AV246" s="117">
        <f t="shared" si="98"/>
        <v>3.5</v>
      </c>
      <c r="AW246" s="117">
        <f t="shared" si="98"/>
        <v>0</v>
      </c>
      <c r="AX246" s="117">
        <f t="shared" si="98"/>
        <v>0</v>
      </c>
      <c r="AY246" s="98">
        <f>SUM(AS246:AX246)</f>
        <v>3.5</v>
      </c>
      <c r="AZ246" s="74"/>
    </row>
    <row r="247" spans="2:52" ht="45">
      <c r="B247" s="73"/>
      <c r="C247" s="223"/>
      <c r="D247" s="235"/>
      <c r="E247" s="229"/>
      <c r="F247" s="220"/>
      <c r="G247" s="211"/>
      <c r="H247" s="211"/>
      <c r="I247" s="217"/>
      <c r="J247" s="217"/>
      <c r="K247" s="220"/>
      <c r="L247" s="220"/>
      <c r="M247" s="217"/>
      <c r="N247" s="217"/>
      <c r="O247" s="217"/>
      <c r="P247" s="211"/>
      <c r="Q247" s="211"/>
      <c r="R247" s="217"/>
      <c r="S247" s="217"/>
      <c r="T247" s="211"/>
      <c r="U247" s="211"/>
      <c r="V247" s="217"/>
      <c r="W247" s="217"/>
      <c r="X247" s="211"/>
      <c r="Y247" s="211"/>
      <c r="Z247" s="217"/>
      <c r="AA247" s="217"/>
      <c r="AB247" s="211"/>
      <c r="AC247" s="211"/>
      <c r="AD247" s="217"/>
      <c r="AE247" s="217"/>
      <c r="AF247" s="211"/>
      <c r="AG247" s="211"/>
      <c r="AH247" s="217"/>
      <c r="AI247" s="217"/>
      <c r="AJ247" s="211"/>
      <c r="AK247" s="211"/>
      <c r="AL247" s="211"/>
      <c r="AM247" s="211"/>
      <c r="AN247" s="214"/>
      <c r="AO247" s="214"/>
      <c r="AP247" s="214"/>
      <c r="AQ247" s="209"/>
      <c r="AR247" s="118" t="s">
        <v>123</v>
      </c>
      <c r="AS247" s="119"/>
      <c r="AT247" s="119"/>
      <c r="AU247" s="119"/>
      <c r="AV247" s="119">
        <v>3.5</v>
      </c>
      <c r="AW247" s="119"/>
      <c r="AX247" s="120"/>
      <c r="AY247" s="98">
        <f>SUM(AS247:AX247)</f>
        <v>3.5</v>
      </c>
      <c r="AZ247" s="74"/>
    </row>
    <row r="248" spans="2:52" ht="12.75">
      <c r="B248" s="73"/>
      <c r="C248" s="224"/>
      <c r="D248" s="236"/>
      <c r="E248" s="230"/>
      <c r="F248" s="221"/>
      <c r="G248" s="212"/>
      <c r="H248" s="212"/>
      <c r="I248" s="218"/>
      <c r="J248" s="218"/>
      <c r="K248" s="221"/>
      <c r="L248" s="221"/>
      <c r="M248" s="218"/>
      <c r="N248" s="218"/>
      <c r="O248" s="218"/>
      <c r="P248" s="212"/>
      <c r="Q248" s="212"/>
      <c r="R248" s="218"/>
      <c r="S248" s="218"/>
      <c r="T248" s="212"/>
      <c r="U248" s="212"/>
      <c r="V248" s="218"/>
      <c r="W248" s="218"/>
      <c r="X248" s="212"/>
      <c r="Y248" s="212"/>
      <c r="Z248" s="218"/>
      <c r="AA248" s="218"/>
      <c r="AB248" s="212"/>
      <c r="AC248" s="212"/>
      <c r="AD248" s="218"/>
      <c r="AE248" s="218"/>
      <c r="AF248" s="212"/>
      <c r="AG248" s="212"/>
      <c r="AH248" s="218"/>
      <c r="AI248" s="218"/>
      <c r="AJ248" s="212"/>
      <c r="AK248" s="212"/>
      <c r="AL248" s="212"/>
      <c r="AM248" s="212"/>
      <c r="AN248" s="215"/>
      <c r="AO248" s="215"/>
      <c r="AP248" s="215"/>
      <c r="AQ248" s="209"/>
      <c r="AR248" s="121" t="s">
        <v>124</v>
      </c>
      <c r="AS248" s="121"/>
      <c r="AT248" s="121"/>
      <c r="AU248" s="121"/>
      <c r="AV248" s="121"/>
      <c r="AW248" s="121"/>
      <c r="AX248" s="121"/>
      <c r="AY248" s="122"/>
      <c r="AZ248" s="74"/>
    </row>
    <row r="249" spans="2:52" ht="22.5">
      <c r="B249" s="73"/>
      <c r="C249" s="222" t="s">
        <v>280</v>
      </c>
      <c r="D249" s="234" t="s">
        <v>281</v>
      </c>
      <c r="E249" s="228"/>
      <c r="F249" s="219" t="s">
        <v>121</v>
      </c>
      <c r="G249" s="210"/>
      <c r="H249" s="210"/>
      <c r="I249" s="216">
        <v>0</v>
      </c>
      <c r="J249" s="216">
        <v>0</v>
      </c>
      <c r="K249" s="219">
        <v>2014</v>
      </c>
      <c r="L249" s="219">
        <v>2014</v>
      </c>
      <c r="M249" s="216">
        <f>AS250+AT250+AU250+AV250+AW250</f>
        <v>3.6</v>
      </c>
      <c r="N249" s="216"/>
      <c r="O249" s="216">
        <f>AU250</f>
        <v>0</v>
      </c>
      <c r="P249" s="210"/>
      <c r="Q249" s="210"/>
      <c r="R249" s="216"/>
      <c r="S249" s="216"/>
      <c r="T249" s="210"/>
      <c r="U249" s="210"/>
      <c r="V249" s="216"/>
      <c r="W249" s="216"/>
      <c r="X249" s="210"/>
      <c r="Y249" s="210"/>
      <c r="Z249" s="216"/>
      <c r="AA249" s="216"/>
      <c r="AB249" s="210"/>
      <c r="AC249" s="210"/>
      <c r="AD249" s="216"/>
      <c r="AE249" s="216"/>
      <c r="AF249" s="210"/>
      <c r="AG249" s="210"/>
      <c r="AH249" s="216"/>
      <c r="AI249" s="216"/>
      <c r="AJ249" s="210"/>
      <c r="AK249" s="210"/>
      <c r="AL249" s="210"/>
      <c r="AM249" s="210"/>
      <c r="AN249" s="213">
        <f>P249+T249+X249+AB249+AF249+AJ249</f>
        <v>0</v>
      </c>
      <c r="AO249" s="213">
        <f>Q249+U249+Y249+AC249+AG249+AK249</f>
        <v>0</v>
      </c>
      <c r="AP249" s="213">
        <f>R249+V249+Z249+AD249+AH249+AL249</f>
        <v>0</v>
      </c>
      <c r="AQ249" s="209">
        <f>S249+W249+AA249+AE249+AI249+AM249</f>
        <v>0</v>
      </c>
      <c r="AR249" s="116" t="s">
        <v>122</v>
      </c>
      <c r="AS249" s="117">
        <f aca="true" t="shared" si="99" ref="AS249:AX249">SUM(AS250:AS251)</f>
        <v>0</v>
      </c>
      <c r="AT249" s="117">
        <f t="shared" si="99"/>
        <v>0</v>
      </c>
      <c r="AU249" s="117">
        <f t="shared" si="99"/>
        <v>0</v>
      </c>
      <c r="AV249" s="117">
        <f t="shared" si="99"/>
        <v>3.6</v>
      </c>
      <c r="AW249" s="117">
        <f t="shared" si="99"/>
        <v>0</v>
      </c>
      <c r="AX249" s="117">
        <f t="shared" si="99"/>
        <v>0</v>
      </c>
      <c r="AY249" s="98">
        <f>SUM(AS249:AX249)</f>
        <v>3.6</v>
      </c>
      <c r="AZ249" s="74"/>
    </row>
    <row r="250" spans="2:52" ht="45">
      <c r="B250" s="73"/>
      <c r="C250" s="223"/>
      <c r="D250" s="235"/>
      <c r="E250" s="229"/>
      <c r="F250" s="220"/>
      <c r="G250" s="211"/>
      <c r="H250" s="211"/>
      <c r="I250" s="217"/>
      <c r="J250" s="217"/>
      <c r="K250" s="220"/>
      <c r="L250" s="220"/>
      <c r="M250" s="217"/>
      <c r="N250" s="217"/>
      <c r="O250" s="217"/>
      <c r="P250" s="211"/>
      <c r="Q250" s="211"/>
      <c r="R250" s="217"/>
      <c r="S250" s="217"/>
      <c r="T250" s="211"/>
      <c r="U250" s="211"/>
      <c r="V250" s="217"/>
      <c r="W250" s="217"/>
      <c r="X250" s="211"/>
      <c r="Y250" s="211"/>
      <c r="Z250" s="217"/>
      <c r="AA250" s="217"/>
      <c r="AB250" s="211"/>
      <c r="AC250" s="211"/>
      <c r="AD250" s="217"/>
      <c r="AE250" s="217"/>
      <c r="AF250" s="211"/>
      <c r="AG250" s="211"/>
      <c r="AH250" s="217"/>
      <c r="AI250" s="217"/>
      <c r="AJ250" s="211"/>
      <c r="AK250" s="211"/>
      <c r="AL250" s="211"/>
      <c r="AM250" s="211"/>
      <c r="AN250" s="214"/>
      <c r="AO250" s="214"/>
      <c r="AP250" s="214"/>
      <c r="AQ250" s="209"/>
      <c r="AR250" s="118" t="s">
        <v>123</v>
      </c>
      <c r="AS250" s="119"/>
      <c r="AT250" s="119"/>
      <c r="AU250" s="119"/>
      <c r="AV250" s="119">
        <v>3.6</v>
      </c>
      <c r="AW250" s="119"/>
      <c r="AX250" s="120"/>
      <c r="AY250" s="98">
        <f>SUM(AS250:AX250)</f>
        <v>3.6</v>
      </c>
      <c r="AZ250" s="74"/>
    </row>
    <row r="251" spans="2:52" ht="12.75">
      <c r="B251" s="73"/>
      <c r="C251" s="224"/>
      <c r="D251" s="236"/>
      <c r="E251" s="230"/>
      <c r="F251" s="221"/>
      <c r="G251" s="212"/>
      <c r="H251" s="212"/>
      <c r="I251" s="218"/>
      <c r="J251" s="218"/>
      <c r="K251" s="221"/>
      <c r="L251" s="221"/>
      <c r="M251" s="218"/>
      <c r="N251" s="218"/>
      <c r="O251" s="218"/>
      <c r="P251" s="212"/>
      <c r="Q251" s="212"/>
      <c r="R251" s="218"/>
      <c r="S251" s="218"/>
      <c r="T251" s="212"/>
      <c r="U251" s="212"/>
      <c r="V251" s="218"/>
      <c r="W251" s="218"/>
      <c r="X251" s="212"/>
      <c r="Y251" s="212"/>
      <c r="Z251" s="218"/>
      <c r="AA251" s="218"/>
      <c r="AB251" s="212"/>
      <c r="AC251" s="212"/>
      <c r="AD251" s="218"/>
      <c r="AE251" s="218"/>
      <c r="AF251" s="212"/>
      <c r="AG251" s="212"/>
      <c r="AH251" s="218"/>
      <c r="AI251" s="218"/>
      <c r="AJ251" s="212"/>
      <c r="AK251" s="212"/>
      <c r="AL251" s="212"/>
      <c r="AM251" s="212"/>
      <c r="AN251" s="215"/>
      <c r="AO251" s="215"/>
      <c r="AP251" s="215"/>
      <c r="AQ251" s="209"/>
      <c r="AR251" s="121" t="s">
        <v>124</v>
      </c>
      <c r="AS251" s="121"/>
      <c r="AT251" s="121"/>
      <c r="AU251" s="121"/>
      <c r="AV251" s="121"/>
      <c r="AW251" s="121"/>
      <c r="AX251" s="121"/>
      <c r="AY251" s="122"/>
      <c r="AZ251" s="74"/>
    </row>
    <row r="252" spans="2:52" ht="22.5">
      <c r="B252" s="73"/>
      <c r="C252" s="222" t="s">
        <v>282</v>
      </c>
      <c r="D252" s="234" t="s">
        <v>283</v>
      </c>
      <c r="E252" s="228"/>
      <c r="F252" s="219" t="s">
        <v>121</v>
      </c>
      <c r="G252" s="210"/>
      <c r="H252" s="210"/>
      <c r="I252" s="216">
        <v>0</v>
      </c>
      <c r="J252" s="216">
        <v>0</v>
      </c>
      <c r="K252" s="219">
        <v>2014</v>
      </c>
      <c r="L252" s="219">
        <v>2014</v>
      </c>
      <c r="M252" s="216">
        <f>AS253+AT253+AU253+AV253+AW253</f>
        <v>3.7</v>
      </c>
      <c r="N252" s="216"/>
      <c r="O252" s="216">
        <f>AU253</f>
        <v>0</v>
      </c>
      <c r="P252" s="210"/>
      <c r="Q252" s="210"/>
      <c r="R252" s="216"/>
      <c r="S252" s="216"/>
      <c r="T252" s="210"/>
      <c r="U252" s="210"/>
      <c r="V252" s="216"/>
      <c r="W252" s="216"/>
      <c r="X252" s="210"/>
      <c r="Y252" s="210"/>
      <c r="Z252" s="216"/>
      <c r="AA252" s="216"/>
      <c r="AB252" s="210"/>
      <c r="AC252" s="210"/>
      <c r="AD252" s="216"/>
      <c r="AE252" s="216"/>
      <c r="AF252" s="210"/>
      <c r="AG252" s="210"/>
      <c r="AH252" s="216"/>
      <c r="AI252" s="216"/>
      <c r="AJ252" s="210"/>
      <c r="AK252" s="210"/>
      <c r="AL252" s="210"/>
      <c r="AM252" s="210"/>
      <c r="AN252" s="213">
        <f>P252+T252+X252+AB252+AF252+AJ252</f>
        <v>0</v>
      </c>
      <c r="AO252" s="213">
        <f>Q252+U252+Y252+AC252+AG252+AK252</f>
        <v>0</v>
      </c>
      <c r="AP252" s="213">
        <f>R252+V252+Z252+AD252+AH252+AL252</f>
        <v>0</v>
      </c>
      <c r="AQ252" s="209">
        <f>S252+W252+AA252+AE252+AI252+AM252</f>
        <v>0</v>
      </c>
      <c r="AR252" s="116" t="s">
        <v>122</v>
      </c>
      <c r="AS252" s="117">
        <f aca="true" t="shared" si="100" ref="AS252:AX252">SUM(AS253:AS254)</f>
        <v>0</v>
      </c>
      <c r="AT252" s="117">
        <f t="shared" si="100"/>
        <v>0</v>
      </c>
      <c r="AU252" s="117">
        <f t="shared" si="100"/>
        <v>0</v>
      </c>
      <c r="AV252" s="117">
        <f t="shared" si="100"/>
        <v>3.7</v>
      </c>
      <c r="AW252" s="117">
        <f t="shared" si="100"/>
        <v>0</v>
      </c>
      <c r="AX252" s="117">
        <f t="shared" si="100"/>
        <v>0</v>
      </c>
      <c r="AY252" s="98">
        <f>SUM(AS252:AX252)</f>
        <v>3.7</v>
      </c>
      <c r="AZ252" s="74"/>
    </row>
    <row r="253" spans="2:52" ht="45">
      <c r="B253" s="73"/>
      <c r="C253" s="223"/>
      <c r="D253" s="235"/>
      <c r="E253" s="229"/>
      <c r="F253" s="220"/>
      <c r="G253" s="211"/>
      <c r="H253" s="211"/>
      <c r="I253" s="217"/>
      <c r="J253" s="217"/>
      <c r="K253" s="220"/>
      <c r="L253" s="220"/>
      <c r="M253" s="217"/>
      <c r="N253" s="217"/>
      <c r="O253" s="217"/>
      <c r="P253" s="211"/>
      <c r="Q253" s="211"/>
      <c r="R253" s="217"/>
      <c r="S253" s="217"/>
      <c r="T253" s="211"/>
      <c r="U253" s="211"/>
      <c r="V253" s="217"/>
      <c r="W253" s="217"/>
      <c r="X253" s="211"/>
      <c r="Y253" s="211"/>
      <c r="Z253" s="217"/>
      <c r="AA253" s="217"/>
      <c r="AB253" s="211"/>
      <c r="AC253" s="211"/>
      <c r="AD253" s="217"/>
      <c r="AE253" s="217"/>
      <c r="AF253" s="211"/>
      <c r="AG253" s="211"/>
      <c r="AH253" s="217"/>
      <c r="AI253" s="217"/>
      <c r="AJ253" s="211"/>
      <c r="AK253" s="211"/>
      <c r="AL253" s="211"/>
      <c r="AM253" s="211"/>
      <c r="AN253" s="214"/>
      <c r="AO253" s="214"/>
      <c r="AP253" s="214"/>
      <c r="AQ253" s="209"/>
      <c r="AR253" s="118" t="s">
        <v>123</v>
      </c>
      <c r="AS253" s="119"/>
      <c r="AT253" s="119"/>
      <c r="AU253" s="119"/>
      <c r="AV253" s="119">
        <v>3.7</v>
      </c>
      <c r="AW253" s="119"/>
      <c r="AX253" s="120"/>
      <c r="AY253" s="98">
        <f>SUM(AS253:AX253)</f>
        <v>3.7</v>
      </c>
      <c r="AZ253" s="74"/>
    </row>
    <row r="254" spans="2:52" ht="12.75">
      <c r="B254" s="73"/>
      <c r="C254" s="224"/>
      <c r="D254" s="236"/>
      <c r="E254" s="230"/>
      <c r="F254" s="221"/>
      <c r="G254" s="212"/>
      <c r="H254" s="212"/>
      <c r="I254" s="218"/>
      <c r="J254" s="218"/>
      <c r="K254" s="221"/>
      <c r="L254" s="221"/>
      <c r="M254" s="218"/>
      <c r="N254" s="218"/>
      <c r="O254" s="218"/>
      <c r="P254" s="212"/>
      <c r="Q254" s="212"/>
      <c r="R254" s="218"/>
      <c r="S254" s="218"/>
      <c r="T254" s="212"/>
      <c r="U254" s="212"/>
      <c r="V254" s="218"/>
      <c r="W254" s="218"/>
      <c r="X254" s="212"/>
      <c r="Y254" s="212"/>
      <c r="Z254" s="218"/>
      <c r="AA254" s="218"/>
      <c r="AB254" s="212"/>
      <c r="AC254" s="212"/>
      <c r="AD254" s="218"/>
      <c r="AE254" s="218"/>
      <c r="AF254" s="212"/>
      <c r="AG254" s="212"/>
      <c r="AH254" s="218"/>
      <c r="AI254" s="218"/>
      <c r="AJ254" s="212"/>
      <c r="AK254" s="212"/>
      <c r="AL254" s="212"/>
      <c r="AM254" s="212"/>
      <c r="AN254" s="215"/>
      <c r="AO254" s="215"/>
      <c r="AP254" s="215"/>
      <c r="AQ254" s="209"/>
      <c r="AR254" s="121" t="s">
        <v>124</v>
      </c>
      <c r="AS254" s="121"/>
      <c r="AT254" s="121"/>
      <c r="AU254" s="121"/>
      <c r="AV254" s="121"/>
      <c r="AW254" s="121"/>
      <c r="AX254" s="121"/>
      <c r="AY254" s="122"/>
      <c r="AZ254" s="74"/>
    </row>
    <row r="255" spans="2:52" ht="22.5">
      <c r="B255" s="73"/>
      <c r="C255" s="222" t="s">
        <v>284</v>
      </c>
      <c r="D255" s="234" t="s">
        <v>285</v>
      </c>
      <c r="E255" s="228"/>
      <c r="F255" s="219" t="s">
        <v>121</v>
      </c>
      <c r="G255" s="210"/>
      <c r="H255" s="210"/>
      <c r="I255" s="216">
        <v>0</v>
      </c>
      <c r="J255" s="216">
        <v>0</v>
      </c>
      <c r="K255" s="219">
        <v>2014</v>
      </c>
      <c r="L255" s="219">
        <v>2014</v>
      </c>
      <c r="M255" s="216">
        <f>AS256+AT256+AU256+AV256+AW256</f>
        <v>3.5</v>
      </c>
      <c r="N255" s="216"/>
      <c r="O255" s="216">
        <f>AU256</f>
        <v>0</v>
      </c>
      <c r="P255" s="210"/>
      <c r="Q255" s="210"/>
      <c r="R255" s="216"/>
      <c r="S255" s="216"/>
      <c r="T255" s="210"/>
      <c r="U255" s="210"/>
      <c r="V255" s="216"/>
      <c r="W255" s="216"/>
      <c r="X255" s="210"/>
      <c r="Y255" s="210"/>
      <c r="Z255" s="216"/>
      <c r="AA255" s="216"/>
      <c r="AB255" s="210"/>
      <c r="AC255" s="210"/>
      <c r="AD255" s="216"/>
      <c r="AE255" s="216"/>
      <c r="AF255" s="210"/>
      <c r="AG255" s="210"/>
      <c r="AH255" s="216"/>
      <c r="AI255" s="216"/>
      <c r="AJ255" s="210"/>
      <c r="AK255" s="210"/>
      <c r="AL255" s="210"/>
      <c r="AM255" s="210"/>
      <c r="AN255" s="213">
        <f>P255+T255+X255+AB255+AF255+AJ255</f>
        <v>0</v>
      </c>
      <c r="AO255" s="213">
        <f>Q255+U255+Y255+AC255+AG255+AK255</f>
        <v>0</v>
      </c>
      <c r="AP255" s="213">
        <f>R255+V255+Z255+AD255+AH255+AL255</f>
        <v>0</v>
      </c>
      <c r="AQ255" s="209">
        <f>S255+W255+AA255+AE255+AI255+AM255</f>
        <v>0</v>
      </c>
      <c r="AR255" s="116" t="s">
        <v>122</v>
      </c>
      <c r="AS255" s="117">
        <f aca="true" t="shared" si="101" ref="AS255:AX255">SUM(AS256:AS257)</f>
        <v>0</v>
      </c>
      <c r="AT255" s="117">
        <f t="shared" si="101"/>
        <v>0</v>
      </c>
      <c r="AU255" s="117">
        <f t="shared" si="101"/>
        <v>0</v>
      </c>
      <c r="AV255" s="117">
        <f t="shared" si="101"/>
        <v>3.5</v>
      </c>
      <c r="AW255" s="117">
        <f t="shared" si="101"/>
        <v>0</v>
      </c>
      <c r="AX255" s="117">
        <f t="shared" si="101"/>
        <v>0</v>
      </c>
      <c r="AY255" s="98">
        <f>SUM(AS255:AX255)</f>
        <v>3.5</v>
      </c>
      <c r="AZ255" s="74"/>
    </row>
    <row r="256" spans="2:52" ht="45">
      <c r="B256" s="73"/>
      <c r="C256" s="223"/>
      <c r="D256" s="235"/>
      <c r="E256" s="229"/>
      <c r="F256" s="220"/>
      <c r="G256" s="211"/>
      <c r="H256" s="211"/>
      <c r="I256" s="217"/>
      <c r="J256" s="217"/>
      <c r="K256" s="220"/>
      <c r="L256" s="220"/>
      <c r="M256" s="217"/>
      <c r="N256" s="217"/>
      <c r="O256" s="217"/>
      <c r="P256" s="211"/>
      <c r="Q256" s="211"/>
      <c r="R256" s="217"/>
      <c r="S256" s="217"/>
      <c r="T256" s="211"/>
      <c r="U256" s="211"/>
      <c r="V256" s="217"/>
      <c r="W256" s="217"/>
      <c r="X256" s="211"/>
      <c r="Y256" s="211"/>
      <c r="Z256" s="217"/>
      <c r="AA256" s="217"/>
      <c r="AB256" s="211"/>
      <c r="AC256" s="211"/>
      <c r="AD256" s="217"/>
      <c r="AE256" s="217"/>
      <c r="AF256" s="211"/>
      <c r="AG256" s="211"/>
      <c r="AH256" s="217"/>
      <c r="AI256" s="217"/>
      <c r="AJ256" s="211"/>
      <c r="AK256" s="211"/>
      <c r="AL256" s="211"/>
      <c r="AM256" s="211"/>
      <c r="AN256" s="214"/>
      <c r="AO256" s="214"/>
      <c r="AP256" s="214"/>
      <c r="AQ256" s="209"/>
      <c r="AR256" s="118" t="s">
        <v>123</v>
      </c>
      <c r="AS256" s="119"/>
      <c r="AT256" s="119"/>
      <c r="AU256" s="119"/>
      <c r="AV256" s="119">
        <v>3.5</v>
      </c>
      <c r="AW256" s="119"/>
      <c r="AX256" s="120"/>
      <c r="AY256" s="98">
        <f>SUM(AS256:AX256)</f>
        <v>3.5</v>
      </c>
      <c r="AZ256" s="74"/>
    </row>
    <row r="257" spans="2:52" ht="12.75">
      <c r="B257" s="73"/>
      <c r="C257" s="224"/>
      <c r="D257" s="236"/>
      <c r="E257" s="230"/>
      <c r="F257" s="221"/>
      <c r="G257" s="212"/>
      <c r="H257" s="212"/>
      <c r="I257" s="218"/>
      <c r="J257" s="218"/>
      <c r="K257" s="221"/>
      <c r="L257" s="221"/>
      <c r="M257" s="218"/>
      <c r="N257" s="218"/>
      <c r="O257" s="218"/>
      <c r="P257" s="212"/>
      <c r="Q257" s="212"/>
      <c r="R257" s="218"/>
      <c r="S257" s="218"/>
      <c r="T257" s="212"/>
      <c r="U257" s="212"/>
      <c r="V257" s="218"/>
      <c r="W257" s="218"/>
      <c r="X257" s="212"/>
      <c r="Y257" s="212"/>
      <c r="Z257" s="218"/>
      <c r="AA257" s="218"/>
      <c r="AB257" s="212"/>
      <c r="AC257" s="212"/>
      <c r="AD257" s="218"/>
      <c r="AE257" s="218"/>
      <c r="AF257" s="212"/>
      <c r="AG257" s="212"/>
      <c r="AH257" s="218"/>
      <c r="AI257" s="218"/>
      <c r="AJ257" s="212"/>
      <c r="AK257" s="212"/>
      <c r="AL257" s="212"/>
      <c r="AM257" s="212"/>
      <c r="AN257" s="215"/>
      <c r="AO257" s="215"/>
      <c r="AP257" s="215"/>
      <c r="AQ257" s="209"/>
      <c r="AR257" s="121" t="s">
        <v>124</v>
      </c>
      <c r="AS257" s="121"/>
      <c r="AT257" s="121"/>
      <c r="AU257" s="121"/>
      <c r="AV257" s="121"/>
      <c r="AW257" s="121"/>
      <c r="AX257" s="121"/>
      <c r="AY257" s="122"/>
      <c r="AZ257" s="74"/>
    </row>
    <row r="258" spans="2:52" ht="22.5">
      <c r="B258" s="73"/>
      <c r="C258" s="222" t="s">
        <v>286</v>
      </c>
      <c r="D258" s="234" t="s">
        <v>287</v>
      </c>
      <c r="E258" s="228"/>
      <c r="F258" s="219" t="s">
        <v>121</v>
      </c>
      <c r="G258" s="210"/>
      <c r="H258" s="210"/>
      <c r="I258" s="216">
        <v>0</v>
      </c>
      <c r="J258" s="216">
        <v>0</v>
      </c>
      <c r="K258" s="219">
        <v>2014</v>
      </c>
      <c r="L258" s="219">
        <v>2014</v>
      </c>
      <c r="M258" s="216">
        <f>AS259+AT259+AU259+AV259+AW259</f>
        <v>3.6</v>
      </c>
      <c r="N258" s="216"/>
      <c r="O258" s="216">
        <f>AU259</f>
        <v>0</v>
      </c>
      <c r="P258" s="210"/>
      <c r="Q258" s="210"/>
      <c r="R258" s="216"/>
      <c r="S258" s="216"/>
      <c r="T258" s="210"/>
      <c r="U258" s="210"/>
      <c r="V258" s="216"/>
      <c r="W258" s="216"/>
      <c r="X258" s="210"/>
      <c r="Y258" s="210"/>
      <c r="Z258" s="216"/>
      <c r="AA258" s="216"/>
      <c r="AB258" s="210"/>
      <c r="AC258" s="210"/>
      <c r="AD258" s="216"/>
      <c r="AE258" s="216"/>
      <c r="AF258" s="210"/>
      <c r="AG258" s="210"/>
      <c r="AH258" s="216"/>
      <c r="AI258" s="216"/>
      <c r="AJ258" s="210"/>
      <c r="AK258" s="210"/>
      <c r="AL258" s="210"/>
      <c r="AM258" s="210"/>
      <c r="AN258" s="213">
        <f>P258+T258+X258+AB258+AF258+AJ258</f>
        <v>0</v>
      </c>
      <c r="AO258" s="213">
        <f>Q258+U258+Y258+AC258+AG258+AK258</f>
        <v>0</v>
      </c>
      <c r="AP258" s="213">
        <f>R258+V258+Z258+AD258+AH258+AL258</f>
        <v>0</v>
      </c>
      <c r="AQ258" s="209">
        <f>S258+W258+AA258+AE258+AI258+AM258</f>
        <v>0</v>
      </c>
      <c r="AR258" s="116" t="s">
        <v>122</v>
      </c>
      <c r="AS258" s="117">
        <f aca="true" t="shared" si="102" ref="AS258:AX258">SUM(AS259:AS260)</f>
        <v>0</v>
      </c>
      <c r="AT258" s="117">
        <f t="shared" si="102"/>
        <v>0</v>
      </c>
      <c r="AU258" s="117">
        <f t="shared" si="102"/>
        <v>0</v>
      </c>
      <c r="AV258" s="117">
        <f t="shared" si="102"/>
        <v>3.6</v>
      </c>
      <c r="AW258" s="117">
        <f t="shared" si="102"/>
        <v>0</v>
      </c>
      <c r="AX258" s="117">
        <f t="shared" si="102"/>
        <v>0</v>
      </c>
      <c r="AY258" s="98">
        <f>SUM(AS258:AX258)</f>
        <v>3.6</v>
      </c>
      <c r="AZ258" s="74"/>
    </row>
    <row r="259" spans="2:52" ht="45">
      <c r="B259" s="73"/>
      <c r="C259" s="223"/>
      <c r="D259" s="235"/>
      <c r="E259" s="229"/>
      <c r="F259" s="220"/>
      <c r="G259" s="211"/>
      <c r="H259" s="211"/>
      <c r="I259" s="217"/>
      <c r="J259" s="217"/>
      <c r="K259" s="220"/>
      <c r="L259" s="220"/>
      <c r="M259" s="217"/>
      <c r="N259" s="217"/>
      <c r="O259" s="217"/>
      <c r="P259" s="211"/>
      <c r="Q259" s="211"/>
      <c r="R259" s="217"/>
      <c r="S259" s="217"/>
      <c r="T259" s="211"/>
      <c r="U259" s="211"/>
      <c r="V259" s="217"/>
      <c r="W259" s="217"/>
      <c r="X259" s="211"/>
      <c r="Y259" s="211"/>
      <c r="Z259" s="217"/>
      <c r="AA259" s="217"/>
      <c r="AB259" s="211"/>
      <c r="AC259" s="211"/>
      <c r="AD259" s="217"/>
      <c r="AE259" s="217"/>
      <c r="AF259" s="211"/>
      <c r="AG259" s="211"/>
      <c r="AH259" s="217"/>
      <c r="AI259" s="217"/>
      <c r="AJ259" s="211"/>
      <c r="AK259" s="211"/>
      <c r="AL259" s="211"/>
      <c r="AM259" s="211"/>
      <c r="AN259" s="214"/>
      <c r="AO259" s="214"/>
      <c r="AP259" s="214"/>
      <c r="AQ259" s="209"/>
      <c r="AR259" s="118" t="s">
        <v>123</v>
      </c>
      <c r="AS259" s="119"/>
      <c r="AT259" s="119"/>
      <c r="AU259" s="119"/>
      <c r="AV259" s="119">
        <v>3.6</v>
      </c>
      <c r="AW259" s="119"/>
      <c r="AX259" s="120"/>
      <c r="AY259" s="98">
        <f>SUM(AS259:AX259)</f>
        <v>3.6</v>
      </c>
      <c r="AZ259" s="74"/>
    </row>
    <row r="260" spans="2:52" ht="12.75">
      <c r="B260" s="73"/>
      <c r="C260" s="224"/>
      <c r="D260" s="236"/>
      <c r="E260" s="230"/>
      <c r="F260" s="221"/>
      <c r="G260" s="212"/>
      <c r="H260" s="212"/>
      <c r="I260" s="218"/>
      <c r="J260" s="218"/>
      <c r="K260" s="221"/>
      <c r="L260" s="221"/>
      <c r="M260" s="218"/>
      <c r="N260" s="218"/>
      <c r="O260" s="218"/>
      <c r="P260" s="212"/>
      <c r="Q260" s="212"/>
      <c r="R260" s="218"/>
      <c r="S260" s="218"/>
      <c r="T260" s="212"/>
      <c r="U260" s="212"/>
      <c r="V260" s="218"/>
      <c r="W260" s="218"/>
      <c r="X260" s="212"/>
      <c r="Y260" s="212"/>
      <c r="Z260" s="218"/>
      <c r="AA260" s="218"/>
      <c r="AB260" s="212"/>
      <c r="AC260" s="212"/>
      <c r="AD260" s="218"/>
      <c r="AE260" s="218"/>
      <c r="AF260" s="212"/>
      <c r="AG260" s="212"/>
      <c r="AH260" s="218"/>
      <c r="AI260" s="218"/>
      <c r="AJ260" s="212"/>
      <c r="AK260" s="212"/>
      <c r="AL260" s="212"/>
      <c r="AM260" s="212"/>
      <c r="AN260" s="215"/>
      <c r="AO260" s="215"/>
      <c r="AP260" s="215"/>
      <c r="AQ260" s="209"/>
      <c r="AR260" s="121" t="s">
        <v>124</v>
      </c>
      <c r="AS260" s="121"/>
      <c r="AT260" s="121"/>
      <c r="AU260" s="121"/>
      <c r="AV260" s="121"/>
      <c r="AW260" s="121"/>
      <c r="AX260" s="121"/>
      <c r="AY260" s="122"/>
      <c r="AZ260" s="74"/>
    </row>
    <row r="261" spans="2:52" ht="22.5">
      <c r="B261" s="73"/>
      <c r="C261" s="222" t="s">
        <v>288</v>
      </c>
      <c r="D261" s="234" t="s">
        <v>289</v>
      </c>
      <c r="E261" s="228"/>
      <c r="F261" s="219" t="s">
        <v>121</v>
      </c>
      <c r="G261" s="210"/>
      <c r="H261" s="210"/>
      <c r="I261" s="216">
        <v>0</v>
      </c>
      <c r="J261" s="216">
        <v>0</v>
      </c>
      <c r="K261" s="219">
        <v>2014</v>
      </c>
      <c r="L261" s="219">
        <v>2014</v>
      </c>
      <c r="M261" s="216">
        <f>AS262+AT262+AU262+AV262+AW262</f>
        <v>3.7</v>
      </c>
      <c r="N261" s="216"/>
      <c r="O261" s="216">
        <f>AU262</f>
        <v>0</v>
      </c>
      <c r="P261" s="210"/>
      <c r="Q261" s="210"/>
      <c r="R261" s="216"/>
      <c r="S261" s="216"/>
      <c r="T261" s="210"/>
      <c r="U261" s="210"/>
      <c r="V261" s="216"/>
      <c r="W261" s="216"/>
      <c r="X261" s="210"/>
      <c r="Y261" s="210"/>
      <c r="Z261" s="216"/>
      <c r="AA261" s="216"/>
      <c r="AB261" s="210"/>
      <c r="AC261" s="210"/>
      <c r="AD261" s="216"/>
      <c r="AE261" s="216"/>
      <c r="AF261" s="210"/>
      <c r="AG261" s="210"/>
      <c r="AH261" s="216"/>
      <c r="AI261" s="216"/>
      <c r="AJ261" s="210"/>
      <c r="AK261" s="210"/>
      <c r="AL261" s="210"/>
      <c r="AM261" s="210"/>
      <c r="AN261" s="213">
        <f>P261+T261+X261+AB261+AF261+AJ261</f>
        <v>0</v>
      </c>
      <c r="AO261" s="213">
        <f>Q261+U261+Y261+AC261+AG261+AK261</f>
        <v>0</v>
      </c>
      <c r="AP261" s="213">
        <f>R261+V261+Z261+AD261+AH261+AL261</f>
        <v>0</v>
      </c>
      <c r="AQ261" s="209">
        <f>S261+W261+AA261+AE261+AI261+AM261</f>
        <v>0</v>
      </c>
      <c r="AR261" s="116" t="s">
        <v>122</v>
      </c>
      <c r="AS261" s="117">
        <f aca="true" t="shared" si="103" ref="AS261:AX261">SUM(AS262:AS263)</f>
        <v>0</v>
      </c>
      <c r="AT261" s="117">
        <f t="shared" si="103"/>
        <v>0</v>
      </c>
      <c r="AU261" s="117">
        <f t="shared" si="103"/>
        <v>0</v>
      </c>
      <c r="AV261" s="117">
        <f t="shared" si="103"/>
        <v>3.7</v>
      </c>
      <c r="AW261" s="117">
        <f t="shared" si="103"/>
        <v>0</v>
      </c>
      <c r="AX261" s="117">
        <f t="shared" si="103"/>
        <v>0</v>
      </c>
      <c r="AY261" s="98">
        <f>SUM(AS261:AX261)</f>
        <v>3.7</v>
      </c>
      <c r="AZ261" s="74"/>
    </row>
    <row r="262" spans="2:52" ht="45">
      <c r="B262" s="73"/>
      <c r="C262" s="223"/>
      <c r="D262" s="235"/>
      <c r="E262" s="229"/>
      <c r="F262" s="220"/>
      <c r="G262" s="211"/>
      <c r="H262" s="211"/>
      <c r="I262" s="217"/>
      <c r="J262" s="217"/>
      <c r="K262" s="220"/>
      <c r="L262" s="220"/>
      <c r="M262" s="217"/>
      <c r="N262" s="217"/>
      <c r="O262" s="217"/>
      <c r="P262" s="211"/>
      <c r="Q262" s="211"/>
      <c r="R262" s="217"/>
      <c r="S262" s="217"/>
      <c r="T262" s="211"/>
      <c r="U262" s="211"/>
      <c r="V262" s="217"/>
      <c r="W262" s="217"/>
      <c r="X262" s="211"/>
      <c r="Y262" s="211"/>
      <c r="Z262" s="217"/>
      <c r="AA262" s="217"/>
      <c r="AB262" s="211"/>
      <c r="AC262" s="211"/>
      <c r="AD262" s="217"/>
      <c r="AE262" s="217"/>
      <c r="AF262" s="211"/>
      <c r="AG262" s="211"/>
      <c r="AH262" s="217"/>
      <c r="AI262" s="217"/>
      <c r="AJ262" s="211"/>
      <c r="AK262" s="211"/>
      <c r="AL262" s="211"/>
      <c r="AM262" s="211"/>
      <c r="AN262" s="214"/>
      <c r="AO262" s="214"/>
      <c r="AP262" s="214"/>
      <c r="AQ262" s="209"/>
      <c r="AR262" s="118" t="s">
        <v>123</v>
      </c>
      <c r="AS262" s="119"/>
      <c r="AT262" s="119"/>
      <c r="AU262" s="119"/>
      <c r="AV262" s="119">
        <v>3.7</v>
      </c>
      <c r="AW262" s="119"/>
      <c r="AX262" s="120"/>
      <c r="AY262" s="98">
        <f>SUM(AS262:AX262)</f>
        <v>3.7</v>
      </c>
      <c r="AZ262" s="74"/>
    </row>
    <row r="263" spans="2:52" ht="12.75">
      <c r="B263" s="73"/>
      <c r="C263" s="224"/>
      <c r="D263" s="236"/>
      <c r="E263" s="230"/>
      <c r="F263" s="221"/>
      <c r="G263" s="212"/>
      <c r="H263" s="212"/>
      <c r="I263" s="218"/>
      <c r="J263" s="218"/>
      <c r="K263" s="221"/>
      <c r="L263" s="221"/>
      <c r="M263" s="218"/>
      <c r="N263" s="218"/>
      <c r="O263" s="218"/>
      <c r="P263" s="212"/>
      <c r="Q263" s="212"/>
      <c r="R263" s="218"/>
      <c r="S263" s="218"/>
      <c r="T263" s="212"/>
      <c r="U263" s="212"/>
      <c r="V263" s="218"/>
      <c r="W263" s="218"/>
      <c r="X263" s="212"/>
      <c r="Y263" s="212"/>
      <c r="Z263" s="218"/>
      <c r="AA263" s="218"/>
      <c r="AB263" s="212"/>
      <c r="AC263" s="212"/>
      <c r="AD263" s="218"/>
      <c r="AE263" s="218"/>
      <c r="AF263" s="212"/>
      <c r="AG263" s="212"/>
      <c r="AH263" s="218"/>
      <c r="AI263" s="218"/>
      <c r="AJ263" s="212"/>
      <c r="AK263" s="212"/>
      <c r="AL263" s="212"/>
      <c r="AM263" s="212"/>
      <c r="AN263" s="215"/>
      <c r="AO263" s="215"/>
      <c r="AP263" s="215"/>
      <c r="AQ263" s="209"/>
      <c r="AR263" s="121" t="s">
        <v>124</v>
      </c>
      <c r="AS263" s="121"/>
      <c r="AT263" s="121"/>
      <c r="AU263" s="121"/>
      <c r="AV263" s="121"/>
      <c r="AW263" s="121"/>
      <c r="AX263" s="121"/>
      <c r="AY263" s="122"/>
      <c r="AZ263" s="74"/>
    </row>
    <row r="264" spans="2:52" ht="22.5">
      <c r="B264" s="73"/>
      <c r="C264" s="222" t="s">
        <v>290</v>
      </c>
      <c r="D264" s="234" t="s">
        <v>291</v>
      </c>
      <c r="E264" s="228"/>
      <c r="F264" s="219" t="s">
        <v>121</v>
      </c>
      <c r="G264" s="210"/>
      <c r="H264" s="210"/>
      <c r="I264" s="216">
        <v>0</v>
      </c>
      <c r="J264" s="216">
        <v>0</v>
      </c>
      <c r="K264" s="219">
        <v>2014</v>
      </c>
      <c r="L264" s="219">
        <v>2014</v>
      </c>
      <c r="M264" s="216">
        <f>AS265+AT265+AU265+AV265+AW265</f>
        <v>3.5</v>
      </c>
      <c r="N264" s="216"/>
      <c r="O264" s="216">
        <f>AU265</f>
        <v>0</v>
      </c>
      <c r="P264" s="210"/>
      <c r="Q264" s="210"/>
      <c r="R264" s="216"/>
      <c r="S264" s="216"/>
      <c r="T264" s="210"/>
      <c r="U264" s="210"/>
      <c r="V264" s="216"/>
      <c r="W264" s="216"/>
      <c r="X264" s="210"/>
      <c r="Y264" s="210"/>
      <c r="Z264" s="216"/>
      <c r="AA264" s="216"/>
      <c r="AB264" s="210"/>
      <c r="AC264" s="210"/>
      <c r="AD264" s="216"/>
      <c r="AE264" s="216"/>
      <c r="AF264" s="210"/>
      <c r="AG264" s="210"/>
      <c r="AH264" s="216"/>
      <c r="AI264" s="216"/>
      <c r="AJ264" s="210"/>
      <c r="AK264" s="210"/>
      <c r="AL264" s="210"/>
      <c r="AM264" s="210"/>
      <c r="AN264" s="213">
        <f>P264+T264+X264+AB264+AF264+AJ264</f>
        <v>0</v>
      </c>
      <c r="AO264" s="213">
        <f>Q264+U264+Y264+AC264+AG264+AK264</f>
        <v>0</v>
      </c>
      <c r="AP264" s="213">
        <f>R264+V264+Z264+AD264+AH264+AL264</f>
        <v>0</v>
      </c>
      <c r="AQ264" s="209">
        <f>S264+W264+AA264+AE264+AI264+AM264</f>
        <v>0</v>
      </c>
      <c r="AR264" s="116" t="s">
        <v>122</v>
      </c>
      <c r="AS264" s="117">
        <f aca="true" t="shared" si="104" ref="AS264:AX264">SUM(AS265:AS266)</f>
        <v>0</v>
      </c>
      <c r="AT264" s="117">
        <f t="shared" si="104"/>
        <v>0</v>
      </c>
      <c r="AU264" s="117">
        <f t="shared" si="104"/>
        <v>0</v>
      </c>
      <c r="AV264" s="117">
        <f t="shared" si="104"/>
        <v>3.5</v>
      </c>
      <c r="AW264" s="117">
        <f t="shared" si="104"/>
        <v>0</v>
      </c>
      <c r="AX264" s="117">
        <f t="shared" si="104"/>
        <v>0</v>
      </c>
      <c r="AY264" s="98">
        <f>SUM(AS264:AX264)</f>
        <v>3.5</v>
      </c>
      <c r="AZ264" s="74"/>
    </row>
    <row r="265" spans="2:52" ht="45">
      <c r="B265" s="73"/>
      <c r="C265" s="223"/>
      <c r="D265" s="235"/>
      <c r="E265" s="229"/>
      <c r="F265" s="220"/>
      <c r="G265" s="211"/>
      <c r="H265" s="211"/>
      <c r="I265" s="217"/>
      <c r="J265" s="217"/>
      <c r="K265" s="220"/>
      <c r="L265" s="220"/>
      <c r="M265" s="217"/>
      <c r="N265" s="217"/>
      <c r="O265" s="217"/>
      <c r="P265" s="211"/>
      <c r="Q265" s="211"/>
      <c r="R265" s="217"/>
      <c r="S265" s="217"/>
      <c r="T265" s="211"/>
      <c r="U265" s="211"/>
      <c r="V265" s="217"/>
      <c r="W265" s="217"/>
      <c r="X265" s="211"/>
      <c r="Y265" s="211"/>
      <c r="Z265" s="217"/>
      <c r="AA265" s="217"/>
      <c r="AB265" s="211"/>
      <c r="AC265" s="211"/>
      <c r="AD265" s="217"/>
      <c r="AE265" s="217"/>
      <c r="AF265" s="211"/>
      <c r="AG265" s="211"/>
      <c r="AH265" s="217"/>
      <c r="AI265" s="217"/>
      <c r="AJ265" s="211"/>
      <c r="AK265" s="211"/>
      <c r="AL265" s="211"/>
      <c r="AM265" s="211"/>
      <c r="AN265" s="214"/>
      <c r="AO265" s="214"/>
      <c r="AP265" s="214"/>
      <c r="AQ265" s="209"/>
      <c r="AR265" s="118" t="s">
        <v>123</v>
      </c>
      <c r="AS265" s="119"/>
      <c r="AT265" s="119"/>
      <c r="AU265" s="119"/>
      <c r="AV265" s="119">
        <v>3.5</v>
      </c>
      <c r="AW265" s="119"/>
      <c r="AX265" s="120"/>
      <c r="AY265" s="98">
        <f>SUM(AS265:AX265)</f>
        <v>3.5</v>
      </c>
      <c r="AZ265" s="74"/>
    </row>
    <row r="266" spans="2:52" ht="12.75">
      <c r="B266" s="73"/>
      <c r="C266" s="224"/>
      <c r="D266" s="236"/>
      <c r="E266" s="230"/>
      <c r="F266" s="221"/>
      <c r="G266" s="212"/>
      <c r="H266" s="212"/>
      <c r="I266" s="218"/>
      <c r="J266" s="218"/>
      <c r="K266" s="221"/>
      <c r="L266" s="221"/>
      <c r="M266" s="218"/>
      <c r="N266" s="218"/>
      <c r="O266" s="218"/>
      <c r="P266" s="212"/>
      <c r="Q266" s="212"/>
      <c r="R266" s="218"/>
      <c r="S266" s="218"/>
      <c r="T266" s="212"/>
      <c r="U266" s="212"/>
      <c r="V266" s="218"/>
      <c r="W266" s="218"/>
      <c r="X266" s="212"/>
      <c r="Y266" s="212"/>
      <c r="Z266" s="218"/>
      <c r="AA266" s="218"/>
      <c r="AB266" s="212"/>
      <c r="AC266" s="212"/>
      <c r="AD266" s="218"/>
      <c r="AE266" s="218"/>
      <c r="AF266" s="212"/>
      <c r="AG266" s="212"/>
      <c r="AH266" s="218"/>
      <c r="AI266" s="218"/>
      <c r="AJ266" s="212"/>
      <c r="AK266" s="212"/>
      <c r="AL266" s="212"/>
      <c r="AM266" s="212"/>
      <c r="AN266" s="215"/>
      <c r="AO266" s="215"/>
      <c r="AP266" s="215"/>
      <c r="AQ266" s="209"/>
      <c r="AR266" s="121" t="s">
        <v>124</v>
      </c>
      <c r="AS266" s="121"/>
      <c r="AT266" s="121"/>
      <c r="AU266" s="121"/>
      <c r="AV266" s="121"/>
      <c r="AW266" s="121"/>
      <c r="AX266" s="121"/>
      <c r="AY266" s="122"/>
      <c r="AZ266" s="74"/>
    </row>
    <row r="267" spans="2:52" ht="22.5">
      <c r="B267" s="73"/>
      <c r="C267" s="222" t="s">
        <v>292</v>
      </c>
      <c r="D267" s="234" t="s">
        <v>293</v>
      </c>
      <c r="E267" s="228"/>
      <c r="F267" s="219" t="s">
        <v>121</v>
      </c>
      <c r="G267" s="210"/>
      <c r="H267" s="210"/>
      <c r="I267" s="216">
        <v>0</v>
      </c>
      <c r="J267" s="216">
        <v>0</v>
      </c>
      <c r="K267" s="219">
        <v>2014</v>
      </c>
      <c r="L267" s="219">
        <v>2014</v>
      </c>
      <c r="M267" s="216">
        <f>AS268+AT268+AU268+AV268+AW268</f>
        <v>3.6</v>
      </c>
      <c r="N267" s="216"/>
      <c r="O267" s="216">
        <f>AU268</f>
        <v>0</v>
      </c>
      <c r="P267" s="210"/>
      <c r="Q267" s="210"/>
      <c r="R267" s="216"/>
      <c r="S267" s="216"/>
      <c r="T267" s="210"/>
      <c r="U267" s="210"/>
      <c r="V267" s="216"/>
      <c r="W267" s="216"/>
      <c r="X267" s="210"/>
      <c r="Y267" s="210"/>
      <c r="Z267" s="216"/>
      <c r="AA267" s="216"/>
      <c r="AB267" s="210"/>
      <c r="AC267" s="210"/>
      <c r="AD267" s="216"/>
      <c r="AE267" s="216"/>
      <c r="AF267" s="210"/>
      <c r="AG267" s="210"/>
      <c r="AH267" s="216"/>
      <c r="AI267" s="216"/>
      <c r="AJ267" s="210"/>
      <c r="AK267" s="210"/>
      <c r="AL267" s="210"/>
      <c r="AM267" s="210"/>
      <c r="AN267" s="213">
        <f>P267+T267+X267+AB267+AF267+AJ267</f>
        <v>0</v>
      </c>
      <c r="AO267" s="213">
        <f>Q267+U267+Y267+AC267+AG267+AK267</f>
        <v>0</v>
      </c>
      <c r="AP267" s="213">
        <f>R267+V267+Z267+AD267+AH267+AL267</f>
        <v>0</v>
      </c>
      <c r="AQ267" s="209">
        <f>S267+W267+AA267+AE267+AI267+AM267</f>
        <v>0</v>
      </c>
      <c r="AR267" s="116" t="s">
        <v>122</v>
      </c>
      <c r="AS267" s="117">
        <f aca="true" t="shared" si="105" ref="AS267:AX267">SUM(AS268:AS269)</f>
        <v>0</v>
      </c>
      <c r="AT267" s="117">
        <f t="shared" si="105"/>
        <v>0</v>
      </c>
      <c r="AU267" s="117">
        <f t="shared" si="105"/>
        <v>0</v>
      </c>
      <c r="AV267" s="117">
        <f t="shared" si="105"/>
        <v>3.6</v>
      </c>
      <c r="AW267" s="117">
        <f t="shared" si="105"/>
        <v>0</v>
      </c>
      <c r="AX267" s="117">
        <f t="shared" si="105"/>
        <v>0</v>
      </c>
      <c r="AY267" s="98">
        <f>SUM(AS267:AX267)</f>
        <v>3.6</v>
      </c>
      <c r="AZ267" s="74"/>
    </row>
    <row r="268" spans="2:52" ht="45">
      <c r="B268" s="73"/>
      <c r="C268" s="223"/>
      <c r="D268" s="235"/>
      <c r="E268" s="229"/>
      <c r="F268" s="220"/>
      <c r="G268" s="211"/>
      <c r="H268" s="211"/>
      <c r="I268" s="217"/>
      <c r="J268" s="217"/>
      <c r="K268" s="220"/>
      <c r="L268" s="220"/>
      <c r="M268" s="217"/>
      <c r="N268" s="217"/>
      <c r="O268" s="217"/>
      <c r="P268" s="211"/>
      <c r="Q268" s="211"/>
      <c r="R268" s="217"/>
      <c r="S268" s="217"/>
      <c r="T268" s="211"/>
      <c r="U268" s="211"/>
      <c r="V268" s="217"/>
      <c r="W268" s="217"/>
      <c r="X268" s="211"/>
      <c r="Y268" s="211"/>
      <c r="Z268" s="217"/>
      <c r="AA268" s="217"/>
      <c r="AB268" s="211"/>
      <c r="AC268" s="211"/>
      <c r="AD268" s="217"/>
      <c r="AE268" s="217"/>
      <c r="AF268" s="211"/>
      <c r="AG268" s="211"/>
      <c r="AH268" s="217"/>
      <c r="AI268" s="217"/>
      <c r="AJ268" s="211"/>
      <c r="AK268" s="211"/>
      <c r="AL268" s="211"/>
      <c r="AM268" s="211"/>
      <c r="AN268" s="214"/>
      <c r="AO268" s="214"/>
      <c r="AP268" s="214"/>
      <c r="AQ268" s="209"/>
      <c r="AR268" s="118" t="s">
        <v>123</v>
      </c>
      <c r="AS268" s="119"/>
      <c r="AT268" s="119"/>
      <c r="AU268" s="119"/>
      <c r="AV268" s="119">
        <v>3.6</v>
      </c>
      <c r="AW268" s="119"/>
      <c r="AX268" s="120"/>
      <c r="AY268" s="98">
        <f>SUM(AS268:AX268)</f>
        <v>3.6</v>
      </c>
      <c r="AZ268" s="74"/>
    </row>
    <row r="269" spans="2:52" ht="12.75">
      <c r="B269" s="73"/>
      <c r="C269" s="224"/>
      <c r="D269" s="236"/>
      <c r="E269" s="230"/>
      <c r="F269" s="221"/>
      <c r="G269" s="212"/>
      <c r="H269" s="212"/>
      <c r="I269" s="218"/>
      <c r="J269" s="218"/>
      <c r="K269" s="221"/>
      <c r="L269" s="221"/>
      <c r="M269" s="218"/>
      <c r="N269" s="218"/>
      <c r="O269" s="218"/>
      <c r="P269" s="212"/>
      <c r="Q269" s="212"/>
      <c r="R269" s="218"/>
      <c r="S269" s="218"/>
      <c r="T269" s="212"/>
      <c r="U269" s="212"/>
      <c r="V269" s="218"/>
      <c r="W269" s="218"/>
      <c r="X269" s="212"/>
      <c r="Y269" s="212"/>
      <c r="Z269" s="218"/>
      <c r="AA269" s="218"/>
      <c r="AB269" s="212"/>
      <c r="AC269" s="212"/>
      <c r="AD269" s="218"/>
      <c r="AE269" s="218"/>
      <c r="AF269" s="212"/>
      <c r="AG269" s="212"/>
      <c r="AH269" s="218"/>
      <c r="AI269" s="218"/>
      <c r="AJ269" s="212"/>
      <c r="AK269" s="212"/>
      <c r="AL269" s="212"/>
      <c r="AM269" s="212"/>
      <c r="AN269" s="215"/>
      <c r="AO269" s="215"/>
      <c r="AP269" s="215"/>
      <c r="AQ269" s="209"/>
      <c r="AR269" s="121" t="s">
        <v>124</v>
      </c>
      <c r="AS269" s="121"/>
      <c r="AT269" s="121"/>
      <c r="AU269" s="121"/>
      <c r="AV269" s="121"/>
      <c r="AW269" s="121"/>
      <c r="AX269" s="121"/>
      <c r="AY269" s="122"/>
      <c r="AZ269" s="74"/>
    </row>
    <row r="270" spans="2:52" ht="22.5">
      <c r="B270" s="73"/>
      <c r="C270" s="222" t="s">
        <v>294</v>
      </c>
      <c r="D270" s="234" t="s">
        <v>295</v>
      </c>
      <c r="E270" s="228"/>
      <c r="F270" s="219" t="s">
        <v>121</v>
      </c>
      <c r="G270" s="210"/>
      <c r="H270" s="210"/>
      <c r="I270" s="216">
        <v>0</v>
      </c>
      <c r="J270" s="216">
        <v>0</v>
      </c>
      <c r="K270" s="219">
        <v>2014</v>
      </c>
      <c r="L270" s="219">
        <v>2014</v>
      </c>
      <c r="M270" s="216">
        <f>AS271+AT271+AU271+AV271+AW271</f>
        <v>3.7</v>
      </c>
      <c r="N270" s="216"/>
      <c r="O270" s="216">
        <f>AU271</f>
        <v>0</v>
      </c>
      <c r="P270" s="210"/>
      <c r="Q270" s="210"/>
      <c r="R270" s="216"/>
      <c r="S270" s="216"/>
      <c r="T270" s="210"/>
      <c r="U270" s="210"/>
      <c r="V270" s="216"/>
      <c r="W270" s="216"/>
      <c r="X270" s="210"/>
      <c r="Y270" s="210"/>
      <c r="Z270" s="216"/>
      <c r="AA270" s="216"/>
      <c r="AB270" s="210"/>
      <c r="AC270" s="210"/>
      <c r="AD270" s="216"/>
      <c r="AE270" s="216"/>
      <c r="AF270" s="210"/>
      <c r="AG270" s="210"/>
      <c r="AH270" s="216"/>
      <c r="AI270" s="216"/>
      <c r="AJ270" s="210"/>
      <c r="AK270" s="210"/>
      <c r="AL270" s="210"/>
      <c r="AM270" s="210"/>
      <c r="AN270" s="213">
        <f>P270+T270+X270+AB270+AF270+AJ270</f>
        <v>0</v>
      </c>
      <c r="AO270" s="213">
        <f>Q270+U270+Y270+AC270+AG270+AK270</f>
        <v>0</v>
      </c>
      <c r="AP270" s="213">
        <f>R270+V270+Z270+AD270+AH270+AL270</f>
        <v>0</v>
      </c>
      <c r="AQ270" s="209">
        <f>S270+W270+AA270+AE270+AI270+AM270</f>
        <v>0</v>
      </c>
      <c r="AR270" s="116" t="s">
        <v>122</v>
      </c>
      <c r="AS270" s="117">
        <f aca="true" t="shared" si="106" ref="AS270:AX270">SUM(AS271:AS272)</f>
        <v>0</v>
      </c>
      <c r="AT270" s="117">
        <f t="shared" si="106"/>
        <v>0</v>
      </c>
      <c r="AU270" s="117">
        <f t="shared" si="106"/>
        <v>0</v>
      </c>
      <c r="AV270" s="117">
        <f t="shared" si="106"/>
        <v>3.7</v>
      </c>
      <c r="AW270" s="117">
        <f t="shared" si="106"/>
        <v>0</v>
      </c>
      <c r="AX270" s="117">
        <f t="shared" si="106"/>
        <v>0</v>
      </c>
      <c r="AY270" s="98">
        <f>SUM(AS270:AX270)</f>
        <v>3.7</v>
      </c>
      <c r="AZ270" s="74"/>
    </row>
    <row r="271" spans="2:52" ht="45">
      <c r="B271" s="73"/>
      <c r="C271" s="223"/>
      <c r="D271" s="235"/>
      <c r="E271" s="229"/>
      <c r="F271" s="220"/>
      <c r="G271" s="211"/>
      <c r="H271" s="211"/>
      <c r="I271" s="217"/>
      <c r="J271" s="217"/>
      <c r="K271" s="220"/>
      <c r="L271" s="220"/>
      <c r="M271" s="217"/>
      <c r="N271" s="217"/>
      <c r="O271" s="217"/>
      <c r="P271" s="211"/>
      <c r="Q271" s="211"/>
      <c r="R271" s="217"/>
      <c r="S271" s="217"/>
      <c r="T271" s="211"/>
      <c r="U271" s="211"/>
      <c r="V271" s="217"/>
      <c r="W271" s="217"/>
      <c r="X271" s="211"/>
      <c r="Y271" s="211"/>
      <c r="Z271" s="217"/>
      <c r="AA271" s="217"/>
      <c r="AB271" s="211"/>
      <c r="AC271" s="211"/>
      <c r="AD271" s="217"/>
      <c r="AE271" s="217"/>
      <c r="AF271" s="211"/>
      <c r="AG271" s="211"/>
      <c r="AH271" s="217"/>
      <c r="AI271" s="217"/>
      <c r="AJ271" s="211"/>
      <c r="AK271" s="211"/>
      <c r="AL271" s="211"/>
      <c r="AM271" s="211"/>
      <c r="AN271" s="214"/>
      <c r="AO271" s="214"/>
      <c r="AP271" s="214"/>
      <c r="AQ271" s="209"/>
      <c r="AR271" s="118" t="s">
        <v>123</v>
      </c>
      <c r="AS271" s="119"/>
      <c r="AT271" s="119"/>
      <c r="AU271" s="119"/>
      <c r="AV271" s="119">
        <v>3.7</v>
      </c>
      <c r="AW271" s="119"/>
      <c r="AX271" s="120"/>
      <c r="AY271" s="98">
        <f>SUM(AS271:AX271)</f>
        <v>3.7</v>
      </c>
      <c r="AZ271" s="74"/>
    </row>
    <row r="272" spans="2:52" ht="12.75">
      <c r="B272" s="73"/>
      <c r="C272" s="224"/>
      <c r="D272" s="236"/>
      <c r="E272" s="230"/>
      <c r="F272" s="221"/>
      <c r="G272" s="212"/>
      <c r="H272" s="212"/>
      <c r="I272" s="218"/>
      <c r="J272" s="218"/>
      <c r="K272" s="221"/>
      <c r="L272" s="221"/>
      <c r="M272" s="218"/>
      <c r="N272" s="218"/>
      <c r="O272" s="218"/>
      <c r="P272" s="212"/>
      <c r="Q272" s="212"/>
      <c r="R272" s="218"/>
      <c r="S272" s="218"/>
      <c r="T272" s="212"/>
      <c r="U272" s="212"/>
      <c r="V272" s="218"/>
      <c r="W272" s="218"/>
      <c r="X272" s="212"/>
      <c r="Y272" s="212"/>
      <c r="Z272" s="218"/>
      <c r="AA272" s="218"/>
      <c r="AB272" s="212"/>
      <c r="AC272" s="212"/>
      <c r="AD272" s="218"/>
      <c r="AE272" s="218"/>
      <c r="AF272" s="212"/>
      <c r="AG272" s="212"/>
      <c r="AH272" s="218"/>
      <c r="AI272" s="218"/>
      <c r="AJ272" s="212"/>
      <c r="AK272" s="212"/>
      <c r="AL272" s="212"/>
      <c r="AM272" s="212"/>
      <c r="AN272" s="215"/>
      <c r="AO272" s="215"/>
      <c r="AP272" s="215"/>
      <c r="AQ272" s="209"/>
      <c r="AR272" s="121" t="s">
        <v>124</v>
      </c>
      <c r="AS272" s="121"/>
      <c r="AT272" s="121"/>
      <c r="AU272" s="121"/>
      <c r="AV272" s="121"/>
      <c r="AW272" s="121"/>
      <c r="AX272" s="121"/>
      <c r="AY272" s="122"/>
      <c r="AZ272" s="74"/>
    </row>
    <row r="273" spans="2:52" ht="22.5">
      <c r="B273" s="73"/>
      <c r="C273" s="222" t="s">
        <v>296</v>
      </c>
      <c r="D273" s="234" t="s">
        <v>297</v>
      </c>
      <c r="E273" s="228"/>
      <c r="F273" s="219" t="s">
        <v>121</v>
      </c>
      <c r="G273" s="210"/>
      <c r="H273" s="210"/>
      <c r="I273" s="216">
        <v>0</v>
      </c>
      <c r="J273" s="216">
        <v>0</v>
      </c>
      <c r="K273" s="219">
        <v>2014</v>
      </c>
      <c r="L273" s="219">
        <v>2014</v>
      </c>
      <c r="M273" s="216">
        <f>AS274+AT274+AU274+AV274+AW274</f>
        <v>3.7</v>
      </c>
      <c r="N273" s="216"/>
      <c r="O273" s="216">
        <f>AU274</f>
        <v>0</v>
      </c>
      <c r="P273" s="210"/>
      <c r="Q273" s="210"/>
      <c r="R273" s="216"/>
      <c r="S273" s="216"/>
      <c r="T273" s="210"/>
      <c r="U273" s="210"/>
      <c r="V273" s="216"/>
      <c r="W273" s="216"/>
      <c r="X273" s="210"/>
      <c r="Y273" s="210"/>
      <c r="Z273" s="216"/>
      <c r="AA273" s="216"/>
      <c r="AB273" s="210"/>
      <c r="AC273" s="210"/>
      <c r="AD273" s="216"/>
      <c r="AE273" s="216"/>
      <c r="AF273" s="210"/>
      <c r="AG273" s="210"/>
      <c r="AH273" s="216"/>
      <c r="AI273" s="216"/>
      <c r="AJ273" s="210"/>
      <c r="AK273" s="210"/>
      <c r="AL273" s="210"/>
      <c r="AM273" s="210"/>
      <c r="AN273" s="213">
        <f>P273+T273+X273+AB273+AF273+AJ273</f>
        <v>0</v>
      </c>
      <c r="AO273" s="213">
        <f>Q273+U273+Y273+AC273+AG273+AK273</f>
        <v>0</v>
      </c>
      <c r="AP273" s="213">
        <f>R273+V273+Z273+AD273+AH273+AL273</f>
        <v>0</v>
      </c>
      <c r="AQ273" s="209">
        <f>S273+W273+AA273+AE273+AI273+AM273</f>
        <v>0</v>
      </c>
      <c r="AR273" s="116" t="s">
        <v>122</v>
      </c>
      <c r="AS273" s="117">
        <f aca="true" t="shared" si="107" ref="AS273:AX273">SUM(AS274:AS275)</f>
        <v>0</v>
      </c>
      <c r="AT273" s="117">
        <f t="shared" si="107"/>
        <v>0</v>
      </c>
      <c r="AU273" s="117">
        <f t="shared" si="107"/>
        <v>0</v>
      </c>
      <c r="AV273" s="117">
        <f t="shared" si="107"/>
        <v>3.7</v>
      </c>
      <c r="AW273" s="117">
        <f t="shared" si="107"/>
        <v>0</v>
      </c>
      <c r="AX273" s="117">
        <f t="shared" si="107"/>
        <v>0</v>
      </c>
      <c r="AY273" s="98">
        <f>SUM(AS273:AX273)</f>
        <v>3.7</v>
      </c>
      <c r="AZ273" s="74"/>
    </row>
    <row r="274" spans="2:52" ht="45">
      <c r="B274" s="73"/>
      <c r="C274" s="223"/>
      <c r="D274" s="235"/>
      <c r="E274" s="229"/>
      <c r="F274" s="220"/>
      <c r="G274" s="211"/>
      <c r="H274" s="211"/>
      <c r="I274" s="217"/>
      <c r="J274" s="217"/>
      <c r="K274" s="220"/>
      <c r="L274" s="220"/>
      <c r="M274" s="217"/>
      <c r="N274" s="217"/>
      <c r="O274" s="217"/>
      <c r="P274" s="211"/>
      <c r="Q274" s="211"/>
      <c r="R274" s="217"/>
      <c r="S274" s="217"/>
      <c r="T274" s="211"/>
      <c r="U274" s="211"/>
      <c r="V274" s="217"/>
      <c r="W274" s="217"/>
      <c r="X274" s="211"/>
      <c r="Y274" s="211"/>
      <c r="Z274" s="217"/>
      <c r="AA274" s="217"/>
      <c r="AB274" s="211"/>
      <c r="AC274" s="211"/>
      <c r="AD274" s="217"/>
      <c r="AE274" s="217"/>
      <c r="AF274" s="211"/>
      <c r="AG274" s="211"/>
      <c r="AH274" s="217"/>
      <c r="AI274" s="217"/>
      <c r="AJ274" s="211"/>
      <c r="AK274" s="211"/>
      <c r="AL274" s="211"/>
      <c r="AM274" s="211"/>
      <c r="AN274" s="214"/>
      <c r="AO274" s="214"/>
      <c r="AP274" s="214"/>
      <c r="AQ274" s="209"/>
      <c r="AR274" s="118" t="s">
        <v>123</v>
      </c>
      <c r="AS274" s="119"/>
      <c r="AT274" s="119"/>
      <c r="AU274" s="119"/>
      <c r="AV274" s="119">
        <v>3.7</v>
      </c>
      <c r="AW274" s="119"/>
      <c r="AX274" s="120"/>
      <c r="AY274" s="98">
        <f>SUM(AS274:AX274)</f>
        <v>3.7</v>
      </c>
      <c r="AZ274" s="74"/>
    </row>
    <row r="275" spans="2:52" ht="12.75">
      <c r="B275" s="73"/>
      <c r="C275" s="224"/>
      <c r="D275" s="236"/>
      <c r="E275" s="230"/>
      <c r="F275" s="221"/>
      <c r="G275" s="212"/>
      <c r="H275" s="212"/>
      <c r="I275" s="218"/>
      <c r="J275" s="218"/>
      <c r="K275" s="221"/>
      <c r="L275" s="221"/>
      <c r="M275" s="218"/>
      <c r="N275" s="218"/>
      <c r="O275" s="218"/>
      <c r="P275" s="212"/>
      <c r="Q275" s="212"/>
      <c r="R275" s="218"/>
      <c r="S275" s="218"/>
      <c r="T275" s="212"/>
      <c r="U275" s="212"/>
      <c r="V275" s="218"/>
      <c r="W275" s="218"/>
      <c r="X275" s="212"/>
      <c r="Y275" s="212"/>
      <c r="Z275" s="218"/>
      <c r="AA275" s="218"/>
      <c r="AB275" s="212"/>
      <c r="AC275" s="212"/>
      <c r="AD275" s="218"/>
      <c r="AE275" s="218"/>
      <c r="AF275" s="212"/>
      <c r="AG275" s="212"/>
      <c r="AH275" s="218"/>
      <c r="AI275" s="218"/>
      <c r="AJ275" s="212"/>
      <c r="AK275" s="212"/>
      <c r="AL275" s="212"/>
      <c r="AM275" s="212"/>
      <c r="AN275" s="215"/>
      <c r="AO275" s="215"/>
      <c r="AP275" s="215"/>
      <c r="AQ275" s="209"/>
      <c r="AR275" s="121" t="s">
        <v>124</v>
      </c>
      <c r="AS275" s="121"/>
      <c r="AT275" s="121"/>
      <c r="AU275" s="121"/>
      <c r="AV275" s="121"/>
      <c r="AW275" s="121"/>
      <c r="AX275" s="121"/>
      <c r="AY275" s="122"/>
      <c r="AZ275" s="74"/>
    </row>
    <row r="276" spans="2:52" ht="22.5">
      <c r="B276" s="73"/>
      <c r="C276" s="222" t="s">
        <v>298</v>
      </c>
      <c r="D276" s="234" t="s">
        <v>299</v>
      </c>
      <c r="E276" s="228"/>
      <c r="F276" s="219" t="s">
        <v>121</v>
      </c>
      <c r="G276" s="210"/>
      <c r="H276" s="210"/>
      <c r="I276" s="216">
        <v>0</v>
      </c>
      <c r="J276" s="216">
        <v>0</v>
      </c>
      <c r="K276" s="219">
        <v>2014</v>
      </c>
      <c r="L276" s="219">
        <v>2014</v>
      </c>
      <c r="M276" s="216">
        <f>AS277+AT277+AU277+AV277+AW277</f>
        <v>3.4</v>
      </c>
      <c r="N276" s="216"/>
      <c r="O276" s="216">
        <f>AU277</f>
        <v>0</v>
      </c>
      <c r="P276" s="210"/>
      <c r="Q276" s="210"/>
      <c r="R276" s="216"/>
      <c r="S276" s="216"/>
      <c r="T276" s="210"/>
      <c r="U276" s="210"/>
      <c r="V276" s="216"/>
      <c r="W276" s="216"/>
      <c r="X276" s="210"/>
      <c r="Y276" s="210"/>
      <c r="Z276" s="216"/>
      <c r="AA276" s="216"/>
      <c r="AB276" s="210"/>
      <c r="AC276" s="210"/>
      <c r="AD276" s="216"/>
      <c r="AE276" s="216"/>
      <c r="AF276" s="210"/>
      <c r="AG276" s="210"/>
      <c r="AH276" s="216"/>
      <c r="AI276" s="216"/>
      <c r="AJ276" s="210"/>
      <c r="AK276" s="210"/>
      <c r="AL276" s="210"/>
      <c r="AM276" s="210"/>
      <c r="AN276" s="213">
        <f>P276+T276+X276+AB276+AF276+AJ276</f>
        <v>0</v>
      </c>
      <c r="AO276" s="213">
        <f>Q276+U276+Y276+AC276+AG276+AK276</f>
        <v>0</v>
      </c>
      <c r="AP276" s="213">
        <f>R276+V276+Z276+AD276+AH276+AL276</f>
        <v>0</v>
      </c>
      <c r="AQ276" s="209">
        <f>S276+W276+AA276+AE276+AI276+AM276</f>
        <v>0</v>
      </c>
      <c r="AR276" s="116" t="s">
        <v>122</v>
      </c>
      <c r="AS276" s="117">
        <f aca="true" t="shared" si="108" ref="AS276:AX276">SUM(AS277:AS278)</f>
        <v>0</v>
      </c>
      <c r="AT276" s="117">
        <f t="shared" si="108"/>
        <v>0</v>
      </c>
      <c r="AU276" s="117">
        <f t="shared" si="108"/>
        <v>0</v>
      </c>
      <c r="AV276" s="117">
        <f t="shared" si="108"/>
        <v>3.4</v>
      </c>
      <c r="AW276" s="117">
        <f t="shared" si="108"/>
        <v>0</v>
      </c>
      <c r="AX276" s="117">
        <f t="shared" si="108"/>
        <v>0</v>
      </c>
      <c r="AY276" s="98">
        <f>SUM(AS276:AX276)</f>
        <v>3.4</v>
      </c>
      <c r="AZ276" s="74"/>
    </row>
    <row r="277" spans="2:52" ht="45">
      <c r="B277" s="73"/>
      <c r="C277" s="223"/>
      <c r="D277" s="235"/>
      <c r="E277" s="229"/>
      <c r="F277" s="220"/>
      <c r="G277" s="211"/>
      <c r="H277" s="211"/>
      <c r="I277" s="217"/>
      <c r="J277" s="217"/>
      <c r="K277" s="220"/>
      <c r="L277" s="220"/>
      <c r="M277" s="217"/>
      <c r="N277" s="217"/>
      <c r="O277" s="217"/>
      <c r="P277" s="211"/>
      <c r="Q277" s="211"/>
      <c r="R277" s="217"/>
      <c r="S277" s="217"/>
      <c r="T277" s="211"/>
      <c r="U277" s="211"/>
      <c r="V277" s="217"/>
      <c r="W277" s="217"/>
      <c r="X277" s="211"/>
      <c r="Y277" s="211"/>
      <c r="Z277" s="217"/>
      <c r="AA277" s="217"/>
      <c r="AB277" s="211"/>
      <c r="AC277" s="211"/>
      <c r="AD277" s="217"/>
      <c r="AE277" s="217"/>
      <c r="AF277" s="211"/>
      <c r="AG277" s="211"/>
      <c r="AH277" s="217"/>
      <c r="AI277" s="217"/>
      <c r="AJ277" s="211"/>
      <c r="AK277" s="211"/>
      <c r="AL277" s="211"/>
      <c r="AM277" s="211"/>
      <c r="AN277" s="214"/>
      <c r="AO277" s="214"/>
      <c r="AP277" s="214"/>
      <c r="AQ277" s="209"/>
      <c r="AR277" s="118" t="s">
        <v>123</v>
      </c>
      <c r="AS277" s="119"/>
      <c r="AT277" s="119"/>
      <c r="AU277" s="119"/>
      <c r="AV277" s="119">
        <v>3.4</v>
      </c>
      <c r="AW277" s="119"/>
      <c r="AX277" s="120"/>
      <c r="AY277" s="98">
        <f>SUM(AS277:AX277)</f>
        <v>3.4</v>
      </c>
      <c r="AZ277" s="74"/>
    </row>
    <row r="278" spans="2:52" ht="12.75">
      <c r="B278" s="73"/>
      <c r="C278" s="224"/>
      <c r="D278" s="236"/>
      <c r="E278" s="230"/>
      <c r="F278" s="221"/>
      <c r="G278" s="212"/>
      <c r="H278" s="212"/>
      <c r="I278" s="218"/>
      <c r="J278" s="218"/>
      <c r="K278" s="221"/>
      <c r="L278" s="221"/>
      <c r="M278" s="218"/>
      <c r="N278" s="218"/>
      <c r="O278" s="218"/>
      <c r="P278" s="212"/>
      <c r="Q278" s="212"/>
      <c r="R278" s="218"/>
      <c r="S278" s="218"/>
      <c r="T278" s="212"/>
      <c r="U278" s="212"/>
      <c r="V278" s="218"/>
      <c r="W278" s="218"/>
      <c r="X278" s="212"/>
      <c r="Y278" s="212"/>
      <c r="Z278" s="218"/>
      <c r="AA278" s="218"/>
      <c r="AB278" s="212"/>
      <c r="AC278" s="212"/>
      <c r="AD278" s="218"/>
      <c r="AE278" s="218"/>
      <c r="AF278" s="212"/>
      <c r="AG278" s="212"/>
      <c r="AH278" s="218"/>
      <c r="AI278" s="218"/>
      <c r="AJ278" s="212"/>
      <c r="AK278" s="212"/>
      <c r="AL278" s="212"/>
      <c r="AM278" s="212"/>
      <c r="AN278" s="215"/>
      <c r="AO278" s="215"/>
      <c r="AP278" s="215"/>
      <c r="AQ278" s="209"/>
      <c r="AR278" s="121" t="s">
        <v>124</v>
      </c>
      <c r="AS278" s="121"/>
      <c r="AT278" s="121"/>
      <c r="AU278" s="121"/>
      <c r="AV278" s="121"/>
      <c r="AW278" s="121"/>
      <c r="AX278" s="121"/>
      <c r="AY278" s="122"/>
      <c r="AZ278" s="74"/>
    </row>
    <row r="279" spans="2:52" ht="22.5">
      <c r="B279" s="73"/>
      <c r="C279" s="222" t="s">
        <v>300</v>
      </c>
      <c r="D279" s="234" t="s">
        <v>301</v>
      </c>
      <c r="E279" s="228"/>
      <c r="F279" s="219" t="s">
        <v>121</v>
      </c>
      <c r="G279" s="210"/>
      <c r="H279" s="210"/>
      <c r="I279" s="216">
        <v>0</v>
      </c>
      <c r="J279" s="216">
        <v>0</v>
      </c>
      <c r="K279" s="219">
        <v>2014</v>
      </c>
      <c r="L279" s="219">
        <v>2014</v>
      </c>
      <c r="M279" s="216">
        <f>AS280+AT280+AU280+AV280+AW280</f>
        <v>34.22</v>
      </c>
      <c r="N279" s="216"/>
      <c r="O279" s="216">
        <f>AU280</f>
        <v>0</v>
      </c>
      <c r="P279" s="210"/>
      <c r="Q279" s="210"/>
      <c r="R279" s="216"/>
      <c r="S279" s="216"/>
      <c r="T279" s="210"/>
      <c r="U279" s="210"/>
      <c r="V279" s="216"/>
      <c r="W279" s="216"/>
      <c r="X279" s="210"/>
      <c r="Y279" s="210"/>
      <c r="Z279" s="216"/>
      <c r="AA279" s="216"/>
      <c r="AB279" s="210"/>
      <c r="AC279" s="210"/>
      <c r="AD279" s="216"/>
      <c r="AE279" s="216"/>
      <c r="AF279" s="210"/>
      <c r="AG279" s="210"/>
      <c r="AH279" s="216"/>
      <c r="AI279" s="216"/>
      <c r="AJ279" s="210"/>
      <c r="AK279" s="210"/>
      <c r="AL279" s="210"/>
      <c r="AM279" s="210"/>
      <c r="AN279" s="213">
        <f>P279+T279+X279+AB279+AF279+AJ279</f>
        <v>0</v>
      </c>
      <c r="AO279" s="213">
        <f>Q279+U279+Y279+AC279+AG279+AK279</f>
        <v>0</v>
      </c>
      <c r="AP279" s="213">
        <f>R279+V279+Z279+AD279+AH279+AL279</f>
        <v>0</v>
      </c>
      <c r="AQ279" s="209">
        <f>S279+W279+AA279+AE279+AI279+AM279</f>
        <v>0</v>
      </c>
      <c r="AR279" s="116" t="s">
        <v>122</v>
      </c>
      <c r="AS279" s="117">
        <f aca="true" t="shared" si="109" ref="AS279:AX279">SUM(AS280:AS281)</f>
        <v>0</v>
      </c>
      <c r="AT279" s="117">
        <f t="shared" si="109"/>
        <v>0</v>
      </c>
      <c r="AU279" s="117">
        <f t="shared" si="109"/>
        <v>0</v>
      </c>
      <c r="AV279" s="117">
        <f t="shared" si="109"/>
        <v>15.99</v>
      </c>
      <c r="AW279" s="117">
        <f t="shared" si="109"/>
        <v>18.23</v>
      </c>
      <c r="AX279" s="117">
        <f t="shared" si="109"/>
        <v>0</v>
      </c>
      <c r="AY279" s="98">
        <f>SUM(AS279:AX279)</f>
        <v>34.22</v>
      </c>
      <c r="AZ279" s="74"/>
    </row>
    <row r="280" spans="2:52" ht="45">
      <c r="B280" s="73"/>
      <c r="C280" s="223"/>
      <c r="D280" s="235"/>
      <c r="E280" s="229"/>
      <c r="F280" s="220"/>
      <c r="G280" s="211"/>
      <c r="H280" s="211"/>
      <c r="I280" s="217"/>
      <c r="J280" s="217"/>
      <c r="K280" s="220"/>
      <c r="L280" s="220"/>
      <c r="M280" s="217"/>
      <c r="N280" s="217"/>
      <c r="O280" s="217"/>
      <c r="P280" s="211"/>
      <c r="Q280" s="211"/>
      <c r="R280" s="217"/>
      <c r="S280" s="217"/>
      <c r="T280" s="211"/>
      <c r="U280" s="211"/>
      <c r="V280" s="217"/>
      <c r="W280" s="217"/>
      <c r="X280" s="211"/>
      <c r="Y280" s="211"/>
      <c r="Z280" s="217"/>
      <c r="AA280" s="217"/>
      <c r="AB280" s="211"/>
      <c r="AC280" s="211"/>
      <c r="AD280" s="217"/>
      <c r="AE280" s="217"/>
      <c r="AF280" s="211"/>
      <c r="AG280" s="211"/>
      <c r="AH280" s="217"/>
      <c r="AI280" s="217"/>
      <c r="AJ280" s="211"/>
      <c r="AK280" s="211"/>
      <c r="AL280" s="211"/>
      <c r="AM280" s="211"/>
      <c r="AN280" s="214"/>
      <c r="AO280" s="214"/>
      <c r="AP280" s="214"/>
      <c r="AQ280" s="209"/>
      <c r="AR280" s="118" t="s">
        <v>123</v>
      </c>
      <c r="AS280" s="119"/>
      <c r="AT280" s="119"/>
      <c r="AU280" s="119"/>
      <c r="AV280" s="119">
        <f>18.7-0.47-2.24</f>
        <v>15.99</v>
      </c>
      <c r="AW280" s="119">
        <f>18.23</f>
        <v>18.23</v>
      </c>
      <c r="AX280" s="120"/>
      <c r="AY280" s="98">
        <f>SUM(AS280:AX280)</f>
        <v>34.22</v>
      </c>
      <c r="AZ280" s="74"/>
    </row>
    <row r="281" spans="2:52" ht="12.75">
      <c r="B281" s="73"/>
      <c r="C281" s="224"/>
      <c r="D281" s="236"/>
      <c r="E281" s="230"/>
      <c r="F281" s="221"/>
      <c r="G281" s="212"/>
      <c r="H281" s="212"/>
      <c r="I281" s="218"/>
      <c r="J281" s="218"/>
      <c r="K281" s="221"/>
      <c r="L281" s="221"/>
      <c r="M281" s="218"/>
      <c r="N281" s="218"/>
      <c r="O281" s="218"/>
      <c r="P281" s="212"/>
      <c r="Q281" s="212"/>
      <c r="R281" s="218"/>
      <c r="S281" s="218"/>
      <c r="T281" s="212"/>
      <c r="U281" s="212"/>
      <c r="V281" s="218"/>
      <c r="W281" s="218"/>
      <c r="X281" s="212"/>
      <c r="Y281" s="212"/>
      <c r="Z281" s="218"/>
      <c r="AA281" s="218"/>
      <c r="AB281" s="212"/>
      <c r="AC281" s="212"/>
      <c r="AD281" s="218"/>
      <c r="AE281" s="218"/>
      <c r="AF281" s="212"/>
      <c r="AG281" s="212"/>
      <c r="AH281" s="218"/>
      <c r="AI281" s="218"/>
      <c r="AJ281" s="212"/>
      <c r="AK281" s="212"/>
      <c r="AL281" s="212"/>
      <c r="AM281" s="212"/>
      <c r="AN281" s="215"/>
      <c r="AO281" s="215"/>
      <c r="AP281" s="215"/>
      <c r="AQ281" s="209"/>
      <c r="AR281" s="121" t="s">
        <v>124</v>
      </c>
      <c r="AS281" s="121"/>
      <c r="AT281" s="121"/>
      <c r="AU281" s="121"/>
      <c r="AV281" s="121"/>
      <c r="AW281" s="121"/>
      <c r="AX281" s="121"/>
      <c r="AY281" s="122"/>
      <c r="AZ281" s="74"/>
    </row>
    <row r="282" spans="2:52" ht="22.5">
      <c r="B282" s="73"/>
      <c r="C282" s="222" t="s">
        <v>302</v>
      </c>
      <c r="D282" s="234" t="s">
        <v>303</v>
      </c>
      <c r="E282" s="228"/>
      <c r="F282" s="219" t="s">
        <v>121</v>
      </c>
      <c r="G282" s="210"/>
      <c r="H282" s="210"/>
      <c r="I282" s="216">
        <v>0</v>
      </c>
      <c r="J282" s="216">
        <v>0</v>
      </c>
      <c r="K282" s="219">
        <v>2014</v>
      </c>
      <c r="L282" s="219">
        <v>2014</v>
      </c>
      <c r="M282" s="216">
        <f>AS283+AT283+AU283+AV283+AW283</f>
        <v>3.6</v>
      </c>
      <c r="N282" s="216"/>
      <c r="O282" s="216">
        <f>AU283</f>
        <v>0</v>
      </c>
      <c r="P282" s="210"/>
      <c r="Q282" s="210"/>
      <c r="R282" s="216"/>
      <c r="S282" s="216"/>
      <c r="T282" s="210"/>
      <c r="U282" s="210"/>
      <c r="V282" s="216"/>
      <c r="W282" s="216"/>
      <c r="X282" s="210"/>
      <c r="Y282" s="210"/>
      <c r="Z282" s="216"/>
      <c r="AA282" s="216"/>
      <c r="AB282" s="210"/>
      <c r="AC282" s="210"/>
      <c r="AD282" s="216"/>
      <c r="AE282" s="216"/>
      <c r="AF282" s="210"/>
      <c r="AG282" s="210"/>
      <c r="AH282" s="216"/>
      <c r="AI282" s="216"/>
      <c r="AJ282" s="210"/>
      <c r="AK282" s="210"/>
      <c r="AL282" s="210"/>
      <c r="AM282" s="210"/>
      <c r="AN282" s="213">
        <f>P282+T282+X282+AB282+AF282+AJ282</f>
        <v>0</v>
      </c>
      <c r="AO282" s="213">
        <f>Q282+U282+Y282+AC282+AG282+AK282</f>
        <v>0</v>
      </c>
      <c r="AP282" s="213">
        <f>R282+V282+Z282+AD282+AH282+AL282</f>
        <v>0</v>
      </c>
      <c r="AQ282" s="209">
        <f>S282+W282+AA282+AE282+AI282+AM282</f>
        <v>0</v>
      </c>
      <c r="AR282" s="116" t="s">
        <v>122</v>
      </c>
      <c r="AS282" s="117">
        <f aca="true" t="shared" si="110" ref="AS282:AX282">SUM(AS283:AS284)</f>
        <v>0</v>
      </c>
      <c r="AT282" s="117">
        <f t="shared" si="110"/>
        <v>0</v>
      </c>
      <c r="AU282" s="117">
        <f t="shared" si="110"/>
        <v>0</v>
      </c>
      <c r="AV282" s="117">
        <f t="shared" si="110"/>
        <v>3.6</v>
      </c>
      <c r="AW282" s="117">
        <f t="shared" si="110"/>
        <v>0</v>
      </c>
      <c r="AX282" s="117">
        <f t="shared" si="110"/>
        <v>0</v>
      </c>
      <c r="AY282" s="98">
        <f>SUM(AS282:AX282)</f>
        <v>3.6</v>
      </c>
      <c r="AZ282" s="74"/>
    </row>
    <row r="283" spans="2:52" ht="45">
      <c r="B283" s="73"/>
      <c r="C283" s="223"/>
      <c r="D283" s="235"/>
      <c r="E283" s="229"/>
      <c r="F283" s="220"/>
      <c r="G283" s="211"/>
      <c r="H283" s="211"/>
      <c r="I283" s="217"/>
      <c r="J283" s="217"/>
      <c r="K283" s="220"/>
      <c r="L283" s="220"/>
      <c r="M283" s="217"/>
      <c r="N283" s="217"/>
      <c r="O283" s="217"/>
      <c r="P283" s="211"/>
      <c r="Q283" s="211"/>
      <c r="R283" s="217"/>
      <c r="S283" s="217"/>
      <c r="T283" s="211"/>
      <c r="U283" s="211"/>
      <c r="V283" s="217"/>
      <c r="W283" s="217"/>
      <c r="X283" s="211"/>
      <c r="Y283" s="211"/>
      <c r="Z283" s="217"/>
      <c r="AA283" s="217"/>
      <c r="AB283" s="211"/>
      <c r="AC283" s="211"/>
      <c r="AD283" s="217"/>
      <c r="AE283" s="217"/>
      <c r="AF283" s="211"/>
      <c r="AG283" s="211"/>
      <c r="AH283" s="217"/>
      <c r="AI283" s="217"/>
      <c r="AJ283" s="211"/>
      <c r="AK283" s="211"/>
      <c r="AL283" s="211"/>
      <c r="AM283" s="211"/>
      <c r="AN283" s="214"/>
      <c r="AO283" s="214"/>
      <c r="AP283" s="214"/>
      <c r="AQ283" s="209"/>
      <c r="AR283" s="118" t="s">
        <v>123</v>
      </c>
      <c r="AS283" s="119"/>
      <c r="AT283" s="119"/>
      <c r="AU283" s="119"/>
      <c r="AV283" s="119">
        <v>3.6</v>
      </c>
      <c r="AW283" s="119"/>
      <c r="AX283" s="120"/>
      <c r="AY283" s="98">
        <f>SUM(AS283:AX283)</f>
        <v>3.6</v>
      </c>
      <c r="AZ283" s="74"/>
    </row>
    <row r="284" spans="2:52" ht="12.75">
      <c r="B284" s="73"/>
      <c r="C284" s="224"/>
      <c r="D284" s="236"/>
      <c r="E284" s="230"/>
      <c r="F284" s="221"/>
      <c r="G284" s="212"/>
      <c r="H284" s="212"/>
      <c r="I284" s="218"/>
      <c r="J284" s="218"/>
      <c r="K284" s="221"/>
      <c r="L284" s="221"/>
      <c r="M284" s="218"/>
      <c r="N284" s="218"/>
      <c r="O284" s="218"/>
      <c r="P284" s="212"/>
      <c r="Q284" s="212"/>
      <c r="R284" s="218"/>
      <c r="S284" s="218"/>
      <c r="T284" s="212"/>
      <c r="U284" s="212"/>
      <c r="V284" s="218"/>
      <c r="W284" s="218"/>
      <c r="X284" s="212"/>
      <c r="Y284" s="212"/>
      <c r="Z284" s="218"/>
      <c r="AA284" s="218"/>
      <c r="AB284" s="212"/>
      <c r="AC284" s="212"/>
      <c r="AD284" s="218"/>
      <c r="AE284" s="218"/>
      <c r="AF284" s="212"/>
      <c r="AG284" s="212"/>
      <c r="AH284" s="218"/>
      <c r="AI284" s="218"/>
      <c r="AJ284" s="212"/>
      <c r="AK284" s="212"/>
      <c r="AL284" s="212"/>
      <c r="AM284" s="212"/>
      <c r="AN284" s="215"/>
      <c r="AO284" s="215"/>
      <c r="AP284" s="215"/>
      <c r="AQ284" s="209"/>
      <c r="AR284" s="121" t="s">
        <v>124</v>
      </c>
      <c r="AS284" s="121"/>
      <c r="AT284" s="121"/>
      <c r="AU284" s="121"/>
      <c r="AV284" s="121"/>
      <c r="AW284" s="121"/>
      <c r="AX284" s="121"/>
      <c r="AY284" s="122"/>
      <c r="AZ284" s="74"/>
    </row>
    <row r="285" spans="2:52" ht="22.5">
      <c r="B285" s="73"/>
      <c r="C285" s="222" t="s">
        <v>304</v>
      </c>
      <c r="D285" s="234" t="s">
        <v>305</v>
      </c>
      <c r="E285" s="228"/>
      <c r="F285" s="219" t="s">
        <v>121</v>
      </c>
      <c r="G285" s="210"/>
      <c r="H285" s="210"/>
      <c r="I285" s="216">
        <v>0</v>
      </c>
      <c r="J285" s="216">
        <v>0</v>
      </c>
      <c r="K285" s="219">
        <v>2014</v>
      </c>
      <c r="L285" s="219">
        <v>2014</v>
      </c>
      <c r="M285" s="216">
        <f>AS286+AT286+AU286+AV286+AW286</f>
        <v>3.6</v>
      </c>
      <c r="N285" s="216"/>
      <c r="O285" s="216">
        <f>AU286</f>
        <v>0</v>
      </c>
      <c r="P285" s="210"/>
      <c r="Q285" s="210"/>
      <c r="R285" s="216"/>
      <c r="S285" s="216"/>
      <c r="T285" s="210"/>
      <c r="U285" s="210"/>
      <c r="V285" s="216"/>
      <c r="W285" s="216"/>
      <c r="X285" s="210"/>
      <c r="Y285" s="210"/>
      <c r="Z285" s="216"/>
      <c r="AA285" s="216"/>
      <c r="AB285" s="210"/>
      <c r="AC285" s="210"/>
      <c r="AD285" s="216"/>
      <c r="AE285" s="216"/>
      <c r="AF285" s="210"/>
      <c r="AG285" s="210"/>
      <c r="AH285" s="216"/>
      <c r="AI285" s="216"/>
      <c r="AJ285" s="210"/>
      <c r="AK285" s="210"/>
      <c r="AL285" s="210"/>
      <c r="AM285" s="210"/>
      <c r="AN285" s="213">
        <f>P285+T285+X285+AB285+AF285+AJ285</f>
        <v>0</v>
      </c>
      <c r="AO285" s="213">
        <f>Q285+U285+Y285+AC285+AG285+AK285</f>
        <v>0</v>
      </c>
      <c r="AP285" s="213">
        <f>R285+V285+Z285+AD285+AH285+AL285</f>
        <v>0</v>
      </c>
      <c r="AQ285" s="209">
        <f>S285+W285+AA285+AE285+AI285+AM285</f>
        <v>0</v>
      </c>
      <c r="AR285" s="116" t="s">
        <v>122</v>
      </c>
      <c r="AS285" s="117">
        <f aca="true" t="shared" si="111" ref="AS285:AX285">SUM(AS286:AS287)</f>
        <v>0</v>
      </c>
      <c r="AT285" s="117">
        <f t="shared" si="111"/>
        <v>0</v>
      </c>
      <c r="AU285" s="117">
        <f t="shared" si="111"/>
        <v>0</v>
      </c>
      <c r="AV285" s="117">
        <f t="shared" si="111"/>
        <v>3.6</v>
      </c>
      <c r="AW285" s="117">
        <f t="shared" si="111"/>
        <v>0</v>
      </c>
      <c r="AX285" s="117">
        <f t="shared" si="111"/>
        <v>0</v>
      </c>
      <c r="AY285" s="98">
        <f>SUM(AS285:AX285)</f>
        <v>3.6</v>
      </c>
      <c r="AZ285" s="74"/>
    </row>
    <row r="286" spans="2:52" ht="45">
      <c r="B286" s="73"/>
      <c r="C286" s="223"/>
      <c r="D286" s="235"/>
      <c r="E286" s="229"/>
      <c r="F286" s="220"/>
      <c r="G286" s="211"/>
      <c r="H286" s="211"/>
      <c r="I286" s="217"/>
      <c r="J286" s="217"/>
      <c r="K286" s="220"/>
      <c r="L286" s="220"/>
      <c r="M286" s="217"/>
      <c r="N286" s="217"/>
      <c r="O286" s="217"/>
      <c r="P286" s="211"/>
      <c r="Q286" s="211"/>
      <c r="R286" s="217"/>
      <c r="S286" s="217"/>
      <c r="T286" s="211"/>
      <c r="U286" s="211"/>
      <c r="V286" s="217"/>
      <c r="W286" s="217"/>
      <c r="X286" s="211"/>
      <c r="Y286" s="211"/>
      <c r="Z286" s="217"/>
      <c r="AA286" s="217"/>
      <c r="AB286" s="211"/>
      <c r="AC286" s="211"/>
      <c r="AD286" s="217"/>
      <c r="AE286" s="217"/>
      <c r="AF286" s="211"/>
      <c r="AG286" s="211"/>
      <c r="AH286" s="217"/>
      <c r="AI286" s="217"/>
      <c r="AJ286" s="211"/>
      <c r="AK286" s="211"/>
      <c r="AL286" s="211"/>
      <c r="AM286" s="211"/>
      <c r="AN286" s="214"/>
      <c r="AO286" s="214"/>
      <c r="AP286" s="214"/>
      <c r="AQ286" s="209"/>
      <c r="AR286" s="118" t="s">
        <v>123</v>
      </c>
      <c r="AS286" s="119"/>
      <c r="AT286" s="119"/>
      <c r="AU286" s="119"/>
      <c r="AV286" s="119">
        <v>3.6</v>
      </c>
      <c r="AW286" s="119"/>
      <c r="AX286" s="120"/>
      <c r="AY286" s="98">
        <f>SUM(AS286:AX286)</f>
        <v>3.6</v>
      </c>
      <c r="AZ286" s="74"/>
    </row>
    <row r="287" spans="2:52" ht="12.75">
      <c r="B287" s="73"/>
      <c r="C287" s="224"/>
      <c r="D287" s="236"/>
      <c r="E287" s="230"/>
      <c r="F287" s="221"/>
      <c r="G287" s="212"/>
      <c r="H287" s="212"/>
      <c r="I287" s="218"/>
      <c r="J287" s="218"/>
      <c r="K287" s="221"/>
      <c r="L287" s="221"/>
      <c r="M287" s="218"/>
      <c r="N287" s="218"/>
      <c r="O287" s="218"/>
      <c r="P287" s="212"/>
      <c r="Q287" s="212"/>
      <c r="R287" s="218"/>
      <c r="S287" s="218"/>
      <c r="T287" s="212"/>
      <c r="U287" s="212"/>
      <c r="V287" s="218"/>
      <c r="W287" s="218"/>
      <c r="X287" s="212"/>
      <c r="Y287" s="212"/>
      <c r="Z287" s="218"/>
      <c r="AA287" s="218"/>
      <c r="AB287" s="212"/>
      <c r="AC287" s="212"/>
      <c r="AD287" s="218"/>
      <c r="AE287" s="218"/>
      <c r="AF287" s="212"/>
      <c r="AG287" s="212"/>
      <c r="AH287" s="218"/>
      <c r="AI287" s="218"/>
      <c r="AJ287" s="212"/>
      <c r="AK287" s="212"/>
      <c r="AL287" s="212"/>
      <c r="AM287" s="212"/>
      <c r="AN287" s="215"/>
      <c r="AO287" s="215"/>
      <c r="AP287" s="215"/>
      <c r="AQ287" s="209"/>
      <c r="AR287" s="121" t="s">
        <v>124</v>
      </c>
      <c r="AS287" s="121"/>
      <c r="AT287" s="121"/>
      <c r="AU287" s="121"/>
      <c r="AV287" s="121"/>
      <c r="AW287" s="121"/>
      <c r="AX287" s="121"/>
      <c r="AY287" s="122"/>
      <c r="AZ287" s="74"/>
    </row>
    <row r="288" spans="2:52" ht="22.5">
      <c r="B288" s="73"/>
      <c r="C288" s="222" t="s">
        <v>306</v>
      </c>
      <c r="D288" s="234" t="s">
        <v>307</v>
      </c>
      <c r="E288" s="228"/>
      <c r="F288" s="219" t="s">
        <v>121</v>
      </c>
      <c r="G288" s="210"/>
      <c r="H288" s="210"/>
      <c r="I288" s="216">
        <v>0</v>
      </c>
      <c r="J288" s="216">
        <v>0</v>
      </c>
      <c r="K288" s="219">
        <v>2014</v>
      </c>
      <c r="L288" s="219">
        <v>2014</v>
      </c>
      <c r="M288" s="216">
        <f>AS289+AT289+AU289+AV289+AW289</f>
        <v>3.5</v>
      </c>
      <c r="N288" s="216"/>
      <c r="O288" s="216">
        <f>AU289</f>
        <v>0</v>
      </c>
      <c r="P288" s="210"/>
      <c r="Q288" s="210"/>
      <c r="R288" s="216"/>
      <c r="S288" s="216"/>
      <c r="T288" s="210"/>
      <c r="U288" s="210"/>
      <c r="V288" s="216"/>
      <c r="W288" s="216"/>
      <c r="X288" s="210"/>
      <c r="Y288" s="210"/>
      <c r="Z288" s="216"/>
      <c r="AA288" s="216"/>
      <c r="AB288" s="210"/>
      <c r="AC288" s="210"/>
      <c r="AD288" s="216"/>
      <c r="AE288" s="216"/>
      <c r="AF288" s="210"/>
      <c r="AG288" s="210"/>
      <c r="AH288" s="216"/>
      <c r="AI288" s="216"/>
      <c r="AJ288" s="210"/>
      <c r="AK288" s="210"/>
      <c r="AL288" s="210"/>
      <c r="AM288" s="210"/>
      <c r="AN288" s="213">
        <f>P288+T288+X288+AB288+AF288+AJ288</f>
        <v>0</v>
      </c>
      <c r="AO288" s="213">
        <f>Q288+U288+Y288+AC288+AG288+AK288</f>
        <v>0</v>
      </c>
      <c r="AP288" s="213">
        <f>R288+V288+Z288+AD288+AH288+AL288</f>
        <v>0</v>
      </c>
      <c r="AQ288" s="209">
        <f>S288+W288+AA288+AE288+AI288+AM288</f>
        <v>0</v>
      </c>
      <c r="AR288" s="116" t="s">
        <v>122</v>
      </c>
      <c r="AS288" s="117">
        <f aca="true" t="shared" si="112" ref="AS288:AX288">SUM(AS289:AS290)</f>
        <v>0</v>
      </c>
      <c r="AT288" s="117">
        <f t="shared" si="112"/>
        <v>0</v>
      </c>
      <c r="AU288" s="117">
        <f t="shared" si="112"/>
        <v>0</v>
      </c>
      <c r="AV288" s="117">
        <f t="shared" si="112"/>
        <v>3.5</v>
      </c>
      <c r="AW288" s="117">
        <f t="shared" si="112"/>
        <v>0</v>
      </c>
      <c r="AX288" s="117">
        <f t="shared" si="112"/>
        <v>0</v>
      </c>
      <c r="AY288" s="98">
        <f>SUM(AS288:AX288)</f>
        <v>3.5</v>
      </c>
      <c r="AZ288" s="74"/>
    </row>
    <row r="289" spans="2:52" ht="45">
      <c r="B289" s="73"/>
      <c r="C289" s="223"/>
      <c r="D289" s="235"/>
      <c r="E289" s="229"/>
      <c r="F289" s="220"/>
      <c r="G289" s="211"/>
      <c r="H289" s="211"/>
      <c r="I289" s="217"/>
      <c r="J289" s="217"/>
      <c r="K289" s="220"/>
      <c r="L289" s="220"/>
      <c r="M289" s="217"/>
      <c r="N289" s="217"/>
      <c r="O289" s="217"/>
      <c r="P289" s="211"/>
      <c r="Q289" s="211"/>
      <c r="R289" s="217"/>
      <c r="S289" s="217"/>
      <c r="T289" s="211"/>
      <c r="U289" s="211"/>
      <c r="V289" s="217"/>
      <c r="W289" s="217"/>
      <c r="X289" s="211"/>
      <c r="Y289" s="211"/>
      <c r="Z289" s="217"/>
      <c r="AA289" s="217"/>
      <c r="AB289" s="211"/>
      <c r="AC289" s="211"/>
      <c r="AD289" s="217"/>
      <c r="AE289" s="217"/>
      <c r="AF289" s="211"/>
      <c r="AG289" s="211"/>
      <c r="AH289" s="217"/>
      <c r="AI289" s="217"/>
      <c r="AJ289" s="211"/>
      <c r="AK289" s="211"/>
      <c r="AL289" s="211"/>
      <c r="AM289" s="211"/>
      <c r="AN289" s="214"/>
      <c r="AO289" s="214"/>
      <c r="AP289" s="214"/>
      <c r="AQ289" s="209"/>
      <c r="AR289" s="118" t="s">
        <v>123</v>
      </c>
      <c r="AS289" s="119"/>
      <c r="AT289" s="119"/>
      <c r="AU289" s="119"/>
      <c r="AV289" s="119">
        <v>3.5</v>
      </c>
      <c r="AW289" s="119"/>
      <c r="AX289" s="120"/>
      <c r="AY289" s="98">
        <f>SUM(AS289:AX289)</f>
        <v>3.5</v>
      </c>
      <c r="AZ289" s="74"/>
    </row>
    <row r="290" spans="2:52" ht="12.75">
      <c r="B290" s="73"/>
      <c r="C290" s="224"/>
      <c r="D290" s="236"/>
      <c r="E290" s="230"/>
      <c r="F290" s="221"/>
      <c r="G290" s="212"/>
      <c r="H290" s="212"/>
      <c r="I290" s="218"/>
      <c r="J290" s="218"/>
      <c r="K290" s="221"/>
      <c r="L290" s="221"/>
      <c r="M290" s="218"/>
      <c r="N290" s="218"/>
      <c r="O290" s="218"/>
      <c r="P290" s="212"/>
      <c r="Q290" s="212"/>
      <c r="R290" s="218"/>
      <c r="S290" s="218"/>
      <c r="T290" s="212"/>
      <c r="U290" s="212"/>
      <c r="V290" s="218"/>
      <c r="W290" s="218"/>
      <c r="X290" s="212"/>
      <c r="Y290" s="212"/>
      <c r="Z290" s="218"/>
      <c r="AA290" s="218"/>
      <c r="AB290" s="212"/>
      <c r="AC290" s="212"/>
      <c r="AD290" s="218"/>
      <c r="AE290" s="218"/>
      <c r="AF290" s="212"/>
      <c r="AG290" s="212"/>
      <c r="AH290" s="218"/>
      <c r="AI290" s="218"/>
      <c r="AJ290" s="212"/>
      <c r="AK290" s="212"/>
      <c r="AL290" s="212"/>
      <c r="AM290" s="212"/>
      <c r="AN290" s="215"/>
      <c r="AO290" s="215"/>
      <c r="AP290" s="215"/>
      <c r="AQ290" s="209"/>
      <c r="AR290" s="121" t="s">
        <v>124</v>
      </c>
      <c r="AS290" s="121"/>
      <c r="AT290" s="121"/>
      <c r="AU290" s="121"/>
      <c r="AV290" s="121"/>
      <c r="AW290" s="121"/>
      <c r="AX290" s="121"/>
      <c r="AY290" s="122"/>
      <c r="AZ290" s="74"/>
    </row>
    <row r="291" spans="2:52" ht="22.5">
      <c r="B291" s="73"/>
      <c r="C291" s="222" t="s">
        <v>308</v>
      </c>
      <c r="D291" s="234" t="s">
        <v>309</v>
      </c>
      <c r="E291" s="228"/>
      <c r="F291" s="219" t="s">
        <v>121</v>
      </c>
      <c r="G291" s="210"/>
      <c r="H291" s="210"/>
      <c r="I291" s="216">
        <v>0</v>
      </c>
      <c r="J291" s="216">
        <v>0</v>
      </c>
      <c r="K291" s="219">
        <v>2015</v>
      </c>
      <c r="L291" s="219">
        <v>2015</v>
      </c>
      <c r="M291" s="216">
        <f>AS292+AT292+AU292+AV292+AW292</f>
        <v>3.4</v>
      </c>
      <c r="N291" s="216"/>
      <c r="O291" s="216">
        <f>AU292</f>
        <v>0</v>
      </c>
      <c r="P291" s="210"/>
      <c r="Q291" s="210"/>
      <c r="R291" s="216"/>
      <c r="S291" s="216"/>
      <c r="T291" s="210"/>
      <c r="U291" s="210"/>
      <c r="V291" s="216"/>
      <c r="W291" s="216"/>
      <c r="X291" s="210"/>
      <c r="Y291" s="210"/>
      <c r="Z291" s="216"/>
      <c r="AA291" s="216"/>
      <c r="AB291" s="210"/>
      <c r="AC291" s="210"/>
      <c r="AD291" s="216"/>
      <c r="AE291" s="216"/>
      <c r="AF291" s="210"/>
      <c r="AG291" s="210"/>
      <c r="AH291" s="216"/>
      <c r="AI291" s="216"/>
      <c r="AJ291" s="210"/>
      <c r="AK291" s="210"/>
      <c r="AL291" s="210"/>
      <c r="AM291" s="210"/>
      <c r="AN291" s="213">
        <f>P291+T291+X291+AB291+AF291+AJ291</f>
        <v>0</v>
      </c>
      <c r="AO291" s="213">
        <f>Q291+U291+Y291+AC291+AG291+AK291</f>
        <v>0</v>
      </c>
      <c r="AP291" s="213">
        <f>R291+V291+Z291+AD291+AH291+AL291</f>
        <v>0</v>
      </c>
      <c r="AQ291" s="209">
        <f>S291+W291+AA291+AE291+AI291+AM291</f>
        <v>0</v>
      </c>
      <c r="AR291" s="116" t="s">
        <v>122</v>
      </c>
      <c r="AS291" s="117">
        <f aca="true" t="shared" si="113" ref="AS291:AX291">SUM(AS292:AS293)</f>
        <v>0</v>
      </c>
      <c r="AT291" s="117">
        <f t="shared" si="113"/>
        <v>0</v>
      </c>
      <c r="AU291" s="117">
        <f t="shared" si="113"/>
        <v>0</v>
      </c>
      <c r="AV291" s="117">
        <f t="shared" si="113"/>
        <v>0</v>
      </c>
      <c r="AW291" s="117">
        <f t="shared" si="113"/>
        <v>3.4</v>
      </c>
      <c r="AX291" s="117">
        <f t="shared" si="113"/>
        <v>0</v>
      </c>
      <c r="AY291" s="98">
        <f>SUM(AS291:AX291)</f>
        <v>3.4</v>
      </c>
      <c r="AZ291" s="74"/>
    </row>
    <row r="292" spans="2:52" ht="45">
      <c r="B292" s="73"/>
      <c r="C292" s="223"/>
      <c r="D292" s="235"/>
      <c r="E292" s="229"/>
      <c r="F292" s="220"/>
      <c r="G292" s="211"/>
      <c r="H292" s="211"/>
      <c r="I292" s="217"/>
      <c r="J292" s="217"/>
      <c r="K292" s="220"/>
      <c r="L292" s="220"/>
      <c r="M292" s="217"/>
      <c r="N292" s="217"/>
      <c r="O292" s="217"/>
      <c r="P292" s="211"/>
      <c r="Q292" s="211"/>
      <c r="R292" s="217"/>
      <c r="S292" s="217"/>
      <c r="T292" s="211"/>
      <c r="U292" s="211"/>
      <c r="V292" s="217"/>
      <c r="W292" s="217"/>
      <c r="X292" s="211"/>
      <c r="Y292" s="211"/>
      <c r="Z292" s="217"/>
      <c r="AA292" s="217"/>
      <c r="AB292" s="211"/>
      <c r="AC292" s="211"/>
      <c r="AD292" s="217"/>
      <c r="AE292" s="217"/>
      <c r="AF292" s="211"/>
      <c r="AG292" s="211"/>
      <c r="AH292" s="217"/>
      <c r="AI292" s="217"/>
      <c r="AJ292" s="211"/>
      <c r="AK292" s="211"/>
      <c r="AL292" s="211"/>
      <c r="AM292" s="211"/>
      <c r="AN292" s="214"/>
      <c r="AO292" s="214"/>
      <c r="AP292" s="214"/>
      <c r="AQ292" s="209"/>
      <c r="AR292" s="118" t="s">
        <v>123</v>
      </c>
      <c r="AS292" s="119"/>
      <c r="AT292" s="119"/>
      <c r="AU292" s="119"/>
      <c r="AV292" s="119"/>
      <c r="AW292" s="119">
        <v>3.4</v>
      </c>
      <c r="AX292" s="120"/>
      <c r="AY292" s="98">
        <f>SUM(AS292:AX292)</f>
        <v>3.4</v>
      </c>
      <c r="AZ292" s="74"/>
    </row>
    <row r="293" spans="2:52" ht="12.75">
      <c r="B293" s="73"/>
      <c r="C293" s="224"/>
      <c r="D293" s="236"/>
      <c r="E293" s="230"/>
      <c r="F293" s="221"/>
      <c r="G293" s="212"/>
      <c r="H293" s="212"/>
      <c r="I293" s="218"/>
      <c r="J293" s="218"/>
      <c r="K293" s="221"/>
      <c r="L293" s="221"/>
      <c r="M293" s="218"/>
      <c r="N293" s="218"/>
      <c r="O293" s="218"/>
      <c r="P293" s="212"/>
      <c r="Q293" s="212"/>
      <c r="R293" s="218"/>
      <c r="S293" s="218"/>
      <c r="T293" s="212"/>
      <c r="U293" s="212"/>
      <c r="V293" s="218"/>
      <c r="W293" s="218"/>
      <c r="X293" s="212"/>
      <c r="Y293" s="212"/>
      <c r="Z293" s="218"/>
      <c r="AA293" s="218"/>
      <c r="AB293" s="212"/>
      <c r="AC293" s="212"/>
      <c r="AD293" s="218"/>
      <c r="AE293" s="218"/>
      <c r="AF293" s="212"/>
      <c r="AG293" s="212"/>
      <c r="AH293" s="218"/>
      <c r="AI293" s="218"/>
      <c r="AJ293" s="212"/>
      <c r="AK293" s="212"/>
      <c r="AL293" s="212"/>
      <c r="AM293" s="212"/>
      <c r="AN293" s="215"/>
      <c r="AO293" s="215"/>
      <c r="AP293" s="215"/>
      <c r="AQ293" s="209"/>
      <c r="AR293" s="121" t="s">
        <v>124</v>
      </c>
      <c r="AS293" s="121"/>
      <c r="AT293" s="121"/>
      <c r="AU293" s="121"/>
      <c r="AV293" s="121"/>
      <c r="AW293" s="121"/>
      <c r="AX293" s="121"/>
      <c r="AY293" s="122"/>
      <c r="AZ293" s="74"/>
    </row>
    <row r="294" spans="2:52" ht="22.5">
      <c r="B294" s="73"/>
      <c r="C294" s="222" t="s">
        <v>310</v>
      </c>
      <c r="D294" s="234" t="s">
        <v>311</v>
      </c>
      <c r="E294" s="228"/>
      <c r="F294" s="219" t="s">
        <v>121</v>
      </c>
      <c r="G294" s="210"/>
      <c r="H294" s="210"/>
      <c r="I294" s="216">
        <v>0</v>
      </c>
      <c r="J294" s="216">
        <v>0</v>
      </c>
      <c r="K294" s="219">
        <v>2015</v>
      </c>
      <c r="L294" s="219">
        <v>2015</v>
      </c>
      <c r="M294" s="216">
        <f>AS295+AT295+AU295+AV295+AW295</f>
        <v>3.6</v>
      </c>
      <c r="N294" s="216"/>
      <c r="O294" s="216">
        <f>AU295</f>
        <v>0</v>
      </c>
      <c r="P294" s="210"/>
      <c r="Q294" s="210"/>
      <c r="R294" s="216"/>
      <c r="S294" s="216"/>
      <c r="T294" s="210"/>
      <c r="U294" s="210"/>
      <c r="V294" s="216"/>
      <c r="W294" s="216"/>
      <c r="X294" s="210"/>
      <c r="Y294" s="210"/>
      <c r="Z294" s="216"/>
      <c r="AA294" s="216"/>
      <c r="AB294" s="210"/>
      <c r="AC294" s="210"/>
      <c r="AD294" s="216"/>
      <c r="AE294" s="216"/>
      <c r="AF294" s="210"/>
      <c r="AG294" s="210"/>
      <c r="AH294" s="216"/>
      <c r="AI294" s="216"/>
      <c r="AJ294" s="210"/>
      <c r="AK294" s="210"/>
      <c r="AL294" s="210"/>
      <c r="AM294" s="210"/>
      <c r="AN294" s="213">
        <f>P294+T294+X294+AB294+AF294+AJ294</f>
        <v>0</v>
      </c>
      <c r="AO294" s="213">
        <f>Q294+U294+Y294+AC294+AG294+AK294</f>
        <v>0</v>
      </c>
      <c r="AP294" s="213">
        <f>R294+V294+Z294+AD294+AH294+AL294</f>
        <v>0</v>
      </c>
      <c r="AQ294" s="209">
        <f>S294+W294+AA294+AE294+AI294+AM294</f>
        <v>0</v>
      </c>
      <c r="AR294" s="116" t="s">
        <v>122</v>
      </c>
      <c r="AS294" s="117">
        <f aca="true" t="shared" si="114" ref="AS294:AX294">SUM(AS295:AS296)</f>
        <v>0</v>
      </c>
      <c r="AT294" s="117">
        <f t="shared" si="114"/>
        <v>0</v>
      </c>
      <c r="AU294" s="117">
        <f t="shared" si="114"/>
        <v>0</v>
      </c>
      <c r="AV294" s="117">
        <f t="shared" si="114"/>
        <v>0</v>
      </c>
      <c r="AW294" s="117">
        <f t="shared" si="114"/>
        <v>3.6</v>
      </c>
      <c r="AX294" s="117">
        <f t="shared" si="114"/>
        <v>0</v>
      </c>
      <c r="AY294" s="98">
        <f>SUM(AS294:AX294)</f>
        <v>3.6</v>
      </c>
      <c r="AZ294" s="74"/>
    </row>
    <row r="295" spans="2:52" ht="45">
      <c r="B295" s="73"/>
      <c r="C295" s="223"/>
      <c r="D295" s="235"/>
      <c r="E295" s="229"/>
      <c r="F295" s="220"/>
      <c r="G295" s="211"/>
      <c r="H295" s="211"/>
      <c r="I295" s="217"/>
      <c r="J295" s="217"/>
      <c r="K295" s="220"/>
      <c r="L295" s="220"/>
      <c r="M295" s="217"/>
      <c r="N295" s="217"/>
      <c r="O295" s="217"/>
      <c r="P295" s="211"/>
      <c r="Q295" s="211"/>
      <c r="R295" s="217"/>
      <c r="S295" s="217"/>
      <c r="T295" s="211"/>
      <c r="U295" s="211"/>
      <c r="V295" s="217"/>
      <c r="W295" s="217"/>
      <c r="X295" s="211"/>
      <c r="Y295" s="211"/>
      <c r="Z295" s="217"/>
      <c r="AA295" s="217"/>
      <c r="AB295" s="211"/>
      <c r="AC295" s="211"/>
      <c r="AD295" s="217"/>
      <c r="AE295" s="217"/>
      <c r="AF295" s="211"/>
      <c r="AG295" s="211"/>
      <c r="AH295" s="217"/>
      <c r="AI295" s="217"/>
      <c r="AJ295" s="211"/>
      <c r="AK295" s="211"/>
      <c r="AL295" s="211"/>
      <c r="AM295" s="211"/>
      <c r="AN295" s="214"/>
      <c r="AO295" s="214"/>
      <c r="AP295" s="214"/>
      <c r="AQ295" s="209"/>
      <c r="AR295" s="118" t="s">
        <v>123</v>
      </c>
      <c r="AS295" s="119"/>
      <c r="AT295" s="119"/>
      <c r="AU295" s="119"/>
      <c r="AV295" s="119"/>
      <c r="AW295" s="119">
        <v>3.6</v>
      </c>
      <c r="AX295" s="120"/>
      <c r="AY295" s="98">
        <f>SUM(AS295:AX295)</f>
        <v>3.6</v>
      </c>
      <c r="AZ295" s="74"/>
    </row>
    <row r="296" spans="2:52" ht="12.75">
      <c r="B296" s="73"/>
      <c r="C296" s="224"/>
      <c r="D296" s="236"/>
      <c r="E296" s="230"/>
      <c r="F296" s="221"/>
      <c r="G296" s="212"/>
      <c r="H296" s="212"/>
      <c r="I296" s="218"/>
      <c r="J296" s="218"/>
      <c r="K296" s="221"/>
      <c r="L296" s="221"/>
      <c r="M296" s="218"/>
      <c r="N296" s="218"/>
      <c r="O296" s="218"/>
      <c r="P296" s="212"/>
      <c r="Q296" s="212"/>
      <c r="R296" s="218"/>
      <c r="S296" s="218"/>
      <c r="T296" s="212"/>
      <c r="U296" s="212"/>
      <c r="V296" s="218"/>
      <c r="W296" s="218"/>
      <c r="X296" s="212"/>
      <c r="Y296" s="212"/>
      <c r="Z296" s="218"/>
      <c r="AA296" s="218"/>
      <c r="AB296" s="212"/>
      <c r="AC296" s="212"/>
      <c r="AD296" s="218"/>
      <c r="AE296" s="218"/>
      <c r="AF296" s="212"/>
      <c r="AG296" s="212"/>
      <c r="AH296" s="218"/>
      <c r="AI296" s="218"/>
      <c r="AJ296" s="212"/>
      <c r="AK296" s="212"/>
      <c r="AL296" s="212"/>
      <c r="AM296" s="212"/>
      <c r="AN296" s="215"/>
      <c r="AO296" s="215"/>
      <c r="AP296" s="215"/>
      <c r="AQ296" s="209"/>
      <c r="AR296" s="121" t="s">
        <v>124</v>
      </c>
      <c r="AS296" s="121"/>
      <c r="AT296" s="121"/>
      <c r="AU296" s="121"/>
      <c r="AV296" s="121"/>
      <c r="AW296" s="121"/>
      <c r="AX296" s="121"/>
      <c r="AY296" s="122"/>
      <c r="AZ296" s="74"/>
    </row>
    <row r="297" spans="2:52" ht="22.5">
      <c r="B297" s="73"/>
      <c r="C297" s="222" t="s">
        <v>312</v>
      </c>
      <c r="D297" s="234" t="s">
        <v>313</v>
      </c>
      <c r="E297" s="228"/>
      <c r="F297" s="219" t="s">
        <v>121</v>
      </c>
      <c r="G297" s="210"/>
      <c r="H297" s="210"/>
      <c r="I297" s="216">
        <v>0</v>
      </c>
      <c r="J297" s="216">
        <v>0</v>
      </c>
      <c r="K297" s="219">
        <v>2014</v>
      </c>
      <c r="L297" s="219">
        <v>2014</v>
      </c>
      <c r="M297" s="216">
        <f>AS298+AT298+AU298+AV298+AW298</f>
        <v>3.6</v>
      </c>
      <c r="N297" s="216"/>
      <c r="O297" s="216">
        <f>AU298</f>
        <v>0</v>
      </c>
      <c r="P297" s="210"/>
      <c r="Q297" s="210"/>
      <c r="R297" s="216"/>
      <c r="S297" s="216"/>
      <c r="T297" s="210"/>
      <c r="U297" s="210"/>
      <c r="V297" s="216"/>
      <c r="W297" s="216"/>
      <c r="X297" s="210"/>
      <c r="Y297" s="210"/>
      <c r="Z297" s="216"/>
      <c r="AA297" s="216"/>
      <c r="AB297" s="210"/>
      <c r="AC297" s="210"/>
      <c r="AD297" s="216"/>
      <c r="AE297" s="216"/>
      <c r="AF297" s="210"/>
      <c r="AG297" s="210"/>
      <c r="AH297" s="216"/>
      <c r="AI297" s="216"/>
      <c r="AJ297" s="210"/>
      <c r="AK297" s="210"/>
      <c r="AL297" s="210"/>
      <c r="AM297" s="210"/>
      <c r="AN297" s="213">
        <f>P297+T297+X297+AB297+AF297+AJ297</f>
        <v>0</v>
      </c>
      <c r="AO297" s="213">
        <f>Q297+U297+Y297+AC297+AG297+AK297</f>
        <v>0</v>
      </c>
      <c r="AP297" s="213">
        <f>R297+V297+Z297+AD297+AH297+AL297</f>
        <v>0</v>
      </c>
      <c r="AQ297" s="209">
        <f>S297+W297+AA297+AE297+AI297+AM297</f>
        <v>0</v>
      </c>
      <c r="AR297" s="116" t="s">
        <v>122</v>
      </c>
      <c r="AS297" s="117">
        <f aca="true" t="shared" si="115" ref="AS297:AX297">SUM(AS298:AS299)</f>
        <v>0</v>
      </c>
      <c r="AT297" s="117">
        <f t="shared" si="115"/>
        <v>0</v>
      </c>
      <c r="AU297" s="117">
        <f t="shared" si="115"/>
        <v>0</v>
      </c>
      <c r="AV297" s="117">
        <f t="shared" si="115"/>
        <v>3.6</v>
      </c>
      <c r="AW297" s="117">
        <f t="shared" si="115"/>
        <v>0</v>
      </c>
      <c r="AX297" s="117">
        <f t="shared" si="115"/>
        <v>0</v>
      </c>
      <c r="AY297" s="98">
        <f>SUM(AS297:AX297)</f>
        <v>3.6</v>
      </c>
      <c r="AZ297" s="74"/>
    </row>
    <row r="298" spans="2:52" ht="45">
      <c r="B298" s="73"/>
      <c r="C298" s="223"/>
      <c r="D298" s="235"/>
      <c r="E298" s="229"/>
      <c r="F298" s="220"/>
      <c r="G298" s="211"/>
      <c r="H298" s="211"/>
      <c r="I298" s="217"/>
      <c r="J298" s="217"/>
      <c r="K298" s="220"/>
      <c r="L298" s="220"/>
      <c r="M298" s="217"/>
      <c r="N298" s="217"/>
      <c r="O298" s="217"/>
      <c r="P298" s="211"/>
      <c r="Q298" s="211"/>
      <c r="R298" s="217"/>
      <c r="S298" s="217"/>
      <c r="T298" s="211"/>
      <c r="U298" s="211"/>
      <c r="V298" s="217"/>
      <c r="W298" s="217"/>
      <c r="X298" s="211"/>
      <c r="Y298" s="211"/>
      <c r="Z298" s="217"/>
      <c r="AA298" s="217"/>
      <c r="AB298" s="211"/>
      <c r="AC298" s="211"/>
      <c r="AD298" s="217"/>
      <c r="AE298" s="217"/>
      <c r="AF298" s="211"/>
      <c r="AG298" s="211"/>
      <c r="AH298" s="217"/>
      <c r="AI298" s="217"/>
      <c r="AJ298" s="211"/>
      <c r="AK298" s="211"/>
      <c r="AL298" s="211"/>
      <c r="AM298" s="211"/>
      <c r="AN298" s="214"/>
      <c r="AO298" s="214"/>
      <c r="AP298" s="214"/>
      <c r="AQ298" s="209"/>
      <c r="AR298" s="118" t="s">
        <v>123</v>
      </c>
      <c r="AS298" s="119"/>
      <c r="AT298" s="119"/>
      <c r="AU298" s="119"/>
      <c r="AV298" s="119">
        <v>3.6</v>
      </c>
      <c r="AW298" s="119"/>
      <c r="AX298" s="120"/>
      <c r="AY298" s="98">
        <f>SUM(AS298:AX298)</f>
        <v>3.6</v>
      </c>
      <c r="AZ298" s="74"/>
    </row>
    <row r="299" spans="2:52" ht="12.75">
      <c r="B299" s="73"/>
      <c r="C299" s="224"/>
      <c r="D299" s="236"/>
      <c r="E299" s="230"/>
      <c r="F299" s="221"/>
      <c r="G299" s="212"/>
      <c r="H299" s="212"/>
      <c r="I299" s="218"/>
      <c r="J299" s="218"/>
      <c r="K299" s="221"/>
      <c r="L299" s="221"/>
      <c r="M299" s="218"/>
      <c r="N299" s="218"/>
      <c r="O299" s="218"/>
      <c r="P299" s="212"/>
      <c r="Q299" s="212"/>
      <c r="R299" s="218"/>
      <c r="S299" s="218"/>
      <c r="T299" s="212"/>
      <c r="U299" s="212"/>
      <c r="V299" s="218"/>
      <c r="W299" s="218"/>
      <c r="X299" s="212"/>
      <c r="Y299" s="212"/>
      <c r="Z299" s="218"/>
      <c r="AA299" s="218"/>
      <c r="AB299" s="212"/>
      <c r="AC299" s="212"/>
      <c r="AD299" s="218"/>
      <c r="AE299" s="218"/>
      <c r="AF299" s="212"/>
      <c r="AG299" s="212"/>
      <c r="AH299" s="218"/>
      <c r="AI299" s="218"/>
      <c r="AJ299" s="212"/>
      <c r="AK299" s="212"/>
      <c r="AL299" s="212"/>
      <c r="AM299" s="212"/>
      <c r="AN299" s="215"/>
      <c r="AO299" s="215"/>
      <c r="AP299" s="215"/>
      <c r="AQ299" s="209"/>
      <c r="AR299" s="121" t="s">
        <v>124</v>
      </c>
      <c r="AS299" s="121"/>
      <c r="AT299" s="121"/>
      <c r="AU299" s="121"/>
      <c r="AV299" s="121"/>
      <c r="AW299" s="121"/>
      <c r="AX299" s="121"/>
      <c r="AY299" s="122"/>
      <c r="AZ299" s="74"/>
    </row>
    <row r="300" spans="2:52" ht="22.5">
      <c r="B300" s="73"/>
      <c r="C300" s="222" t="s">
        <v>314</v>
      </c>
      <c r="D300" s="234" t="s">
        <v>315</v>
      </c>
      <c r="E300" s="228"/>
      <c r="F300" s="219" t="s">
        <v>121</v>
      </c>
      <c r="G300" s="210"/>
      <c r="H300" s="210"/>
      <c r="I300" s="216">
        <v>0</v>
      </c>
      <c r="J300" s="216">
        <v>0</v>
      </c>
      <c r="K300" s="219">
        <v>2014</v>
      </c>
      <c r="L300" s="219">
        <v>2014</v>
      </c>
      <c r="M300" s="216">
        <f>AS301+AT301+AU301+AV301+AW301</f>
        <v>3.4</v>
      </c>
      <c r="N300" s="216"/>
      <c r="O300" s="216">
        <f>AU301</f>
        <v>0</v>
      </c>
      <c r="P300" s="210"/>
      <c r="Q300" s="210"/>
      <c r="R300" s="216"/>
      <c r="S300" s="216"/>
      <c r="T300" s="210"/>
      <c r="U300" s="210"/>
      <c r="V300" s="216"/>
      <c r="W300" s="216"/>
      <c r="X300" s="210"/>
      <c r="Y300" s="210"/>
      <c r="Z300" s="216"/>
      <c r="AA300" s="216"/>
      <c r="AB300" s="210"/>
      <c r="AC300" s="210"/>
      <c r="AD300" s="216"/>
      <c r="AE300" s="216"/>
      <c r="AF300" s="210"/>
      <c r="AG300" s="210"/>
      <c r="AH300" s="216"/>
      <c r="AI300" s="216"/>
      <c r="AJ300" s="210"/>
      <c r="AK300" s="210"/>
      <c r="AL300" s="210"/>
      <c r="AM300" s="210"/>
      <c r="AN300" s="213">
        <f>P300+T300+X300+AB300+AF300+AJ300</f>
        <v>0</v>
      </c>
      <c r="AO300" s="213">
        <f>Q300+U300+Y300+AC300+AG300+AK300</f>
        <v>0</v>
      </c>
      <c r="AP300" s="213">
        <f>R300+V300+Z300+AD300+AH300+AL300</f>
        <v>0</v>
      </c>
      <c r="AQ300" s="209">
        <f>S300+W300+AA300+AE300+AI300+AM300</f>
        <v>0</v>
      </c>
      <c r="AR300" s="116" t="s">
        <v>122</v>
      </c>
      <c r="AS300" s="117">
        <f aca="true" t="shared" si="116" ref="AS300:AX300">SUM(AS301:AS302)</f>
        <v>0</v>
      </c>
      <c r="AT300" s="117">
        <f t="shared" si="116"/>
        <v>0</v>
      </c>
      <c r="AU300" s="117">
        <f t="shared" si="116"/>
        <v>0</v>
      </c>
      <c r="AV300" s="117">
        <f t="shared" si="116"/>
        <v>3.4</v>
      </c>
      <c r="AW300" s="117">
        <f t="shared" si="116"/>
        <v>0</v>
      </c>
      <c r="AX300" s="117">
        <f t="shared" si="116"/>
        <v>0</v>
      </c>
      <c r="AY300" s="98">
        <f>SUM(AS300:AX300)</f>
        <v>3.4</v>
      </c>
      <c r="AZ300" s="74"/>
    </row>
    <row r="301" spans="2:52" ht="45">
      <c r="B301" s="73"/>
      <c r="C301" s="223"/>
      <c r="D301" s="235"/>
      <c r="E301" s="229"/>
      <c r="F301" s="220"/>
      <c r="G301" s="211"/>
      <c r="H301" s="211"/>
      <c r="I301" s="217"/>
      <c r="J301" s="217"/>
      <c r="K301" s="220"/>
      <c r="L301" s="220"/>
      <c r="M301" s="217"/>
      <c r="N301" s="217"/>
      <c r="O301" s="217"/>
      <c r="P301" s="211"/>
      <c r="Q301" s="211"/>
      <c r="R301" s="217"/>
      <c r="S301" s="217"/>
      <c r="T301" s="211"/>
      <c r="U301" s="211"/>
      <c r="V301" s="217"/>
      <c r="W301" s="217"/>
      <c r="X301" s="211"/>
      <c r="Y301" s="211"/>
      <c r="Z301" s="217"/>
      <c r="AA301" s="217"/>
      <c r="AB301" s="211"/>
      <c r="AC301" s="211"/>
      <c r="AD301" s="217"/>
      <c r="AE301" s="217"/>
      <c r="AF301" s="211"/>
      <c r="AG301" s="211"/>
      <c r="AH301" s="217"/>
      <c r="AI301" s="217"/>
      <c r="AJ301" s="211"/>
      <c r="AK301" s="211"/>
      <c r="AL301" s="211"/>
      <c r="AM301" s="211"/>
      <c r="AN301" s="214"/>
      <c r="AO301" s="214"/>
      <c r="AP301" s="214"/>
      <c r="AQ301" s="209"/>
      <c r="AR301" s="118" t="s">
        <v>123</v>
      </c>
      <c r="AS301" s="119"/>
      <c r="AT301" s="119"/>
      <c r="AU301" s="119"/>
      <c r="AV301" s="119">
        <v>3.4</v>
      </c>
      <c r="AW301" s="119"/>
      <c r="AX301" s="120"/>
      <c r="AY301" s="98">
        <f>SUM(AS301:AX301)</f>
        <v>3.4</v>
      </c>
      <c r="AZ301" s="74"/>
    </row>
    <row r="302" spans="2:52" ht="12.75">
      <c r="B302" s="73"/>
      <c r="C302" s="224"/>
      <c r="D302" s="236"/>
      <c r="E302" s="230"/>
      <c r="F302" s="221"/>
      <c r="G302" s="212"/>
      <c r="H302" s="212"/>
      <c r="I302" s="218"/>
      <c r="J302" s="218"/>
      <c r="K302" s="221"/>
      <c r="L302" s="221"/>
      <c r="M302" s="218"/>
      <c r="N302" s="218"/>
      <c r="O302" s="218"/>
      <c r="P302" s="212"/>
      <c r="Q302" s="212"/>
      <c r="R302" s="218"/>
      <c r="S302" s="218"/>
      <c r="T302" s="212"/>
      <c r="U302" s="212"/>
      <c r="V302" s="218"/>
      <c r="W302" s="218"/>
      <c r="X302" s="212"/>
      <c r="Y302" s="212"/>
      <c r="Z302" s="218"/>
      <c r="AA302" s="218"/>
      <c r="AB302" s="212"/>
      <c r="AC302" s="212"/>
      <c r="AD302" s="218"/>
      <c r="AE302" s="218"/>
      <c r="AF302" s="212"/>
      <c r="AG302" s="212"/>
      <c r="AH302" s="218"/>
      <c r="AI302" s="218"/>
      <c r="AJ302" s="212"/>
      <c r="AK302" s="212"/>
      <c r="AL302" s="212"/>
      <c r="AM302" s="212"/>
      <c r="AN302" s="215"/>
      <c r="AO302" s="215"/>
      <c r="AP302" s="215"/>
      <c r="AQ302" s="209"/>
      <c r="AR302" s="121" t="s">
        <v>124</v>
      </c>
      <c r="AS302" s="121"/>
      <c r="AT302" s="121"/>
      <c r="AU302" s="121"/>
      <c r="AV302" s="121"/>
      <c r="AW302" s="121"/>
      <c r="AX302" s="121"/>
      <c r="AY302" s="122"/>
      <c r="AZ302" s="74"/>
    </row>
    <row r="303" spans="2:52" ht="22.5">
      <c r="B303" s="73"/>
      <c r="C303" s="222" t="s">
        <v>316</v>
      </c>
      <c r="D303" s="234" t="s">
        <v>317</v>
      </c>
      <c r="E303" s="228"/>
      <c r="F303" s="219" t="s">
        <v>121</v>
      </c>
      <c r="G303" s="210"/>
      <c r="H303" s="210"/>
      <c r="I303" s="216">
        <v>0</v>
      </c>
      <c r="J303" s="216">
        <v>0</v>
      </c>
      <c r="K303" s="219">
        <v>2014</v>
      </c>
      <c r="L303" s="219">
        <v>2014</v>
      </c>
      <c r="M303" s="216">
        <f>AS304+AT304+AU304+AV304+AW304</f>
        <v>3.7</v>
      </c>
      <c r="N303" s="216"/>
      <c r="O303" s="216">
        <f>AU304</f>
        <v>0</v>
      </c>
      <c r="P303" s="210"/>
      <c r="Q303" s="210"/>
      <c r="R303" s="216"/>
      <c r="S303" s="216"/>
      <c r="T303" s="210"/>
      <c r="U303" s="210"/>
      <c r="V303" s="216"/>
      <c r="W303" s="216"/>
      <c r="X303" s="210"/>
      <c r="Y303" s="210"/>
      <c r="Z303" s="216"/>
      <c r="AA303" s="216"/>
      <c r="AB303" s="210"/>
      <c r="AC303" s="210"/>
      <c r="AD303" s="216"/>
      <c r="AE303" s="216"/>
      <c r="AF303" s="210"/>
      <c r="AG303" s="210"/>
      <c r="AH303" s="216"/>
      <c r="AI303" s="216"/>
      <c r="AJ303" s="210"/>
      <c r="AK303" s="210"/>
      <c r="AL303" s="210"/>
      <c r="AM303" s="210"/>
      <c r="AN303" s="213">
        <f>P303+T303+X303+AB303+AF303+AJ303</f>
        <v>0</v>
      </c>
      <c r="AO303" s="213">
        <f>Q303+U303+Y303+AC303+AG303+AK303</f>
        <v>0</v>
      </c>
      <c r="AP303" s="213">
        <f>R303+V303+Z303+AD303+AH303+AL303</f>
        <v>0</v>
      </c>
      <c r="AQ303" s="209">
        <f>S303+W303+AA303+AE303+AI303+AM303</f>
        <v>0</v>
      </c>
      <c r="AR303" s="116" t="s">
        <v>122</v>
      </c>
      <c r="AS303" s="117">
        <f aca="true" t="shared" si="117" ref="AS303:AX303">SUM(AS304:AS305)</f>
        <v>0</v>
      </c>
      <c r="AT303" s="117">
        <f t="shared" si="117"/>
        <v>0</v>
      </c>
      <c r="AU303" s="117">
        <f t="shared" si="117"/>
        <v>0</v>
      </c>
      <c r="AV303" s="117">
        <f t="shared" si="117"/>
        <v>3.7</v>
      </c>
      <c r="AW303" s="117">
        <f t="shared" si="117"/>
        <v>0</v>
      </c>
      <c r="AX303" s="117">
        <f t="shared" si="117"/>
        <v>0</v>
      </c>
      <c r="AY303" s="98">
        <f>SUM(AS303:AX303)</f>
        <v>3.7</v>
      </c>
      <c r="AZ303" s="74"/>
    </row>
    <row r="304" spans="2:52" ht="45">
      <c r="B304" s="73"/>
      <c r="C304" s="223"/>
      <c r="D304" s="235"/>
      <c r="E304" s="229"/>
      <c r="F304" s="220"/>
      <c r="G304" s="211"/>
      <c r="H304" s="211"/>
      <c r="I304" s="217"/>
      <c r="J304" s="217"/>
      <c r="K304" s="220"/>
      <c r="L304" s="220"/>
      <c r="M304" s="217"/>
      <c r="N304" s="217"/>
      <c r="O304" s="217"/>
      <c r="P304" s="211"/>
      <c r="Q304" s="211"/>
      <c r="R304" s="217"/>
      <c r="S304" s="217"/>
      <c r="T304" s="211"/>
      <c r="U304" s="211"/>
      <c r="V304" s="217"/>
      <c r="W304" s="217"/>
      <c r="X304" s="211"/>
      <c r="Y304" s="211"/>
      <c r="Z304" s="217"/>
      <c r="AA304" s="217"/>
      <c r="AB304" s="211"/>
      <c r="AC304" s="211"/>
      <c r="AD304" s="217"/>
      <c r="AE304" s="217"/>
      <c r="AF304" s="211"/>
      <c r="AG304" s="211"/>
      <c r="AH304" s="217"/>
      <c r="AI304" s="217"/>
      <c r="AJ304" s="211"/>
      <c r="AK304" s="211"/>
      <c r="AL304" s="211"/>
      <c r="AM304" s="211"/>
      <c r="AN304" s="214"/>
      <c r="AO304" s="214"/>
      <c r="AP304" s="214"/>
      <c r="AQ304" s="209"/>
      <c r="AR304" s="118" t="s">
        <v>123</v>
      </c>
      <c r="AS304" s="119"/>
      <c r="AT304" s="119"/>
      <c r="AU304" s="119"/>
      <c r="AV304" s="119">
        <v>3.7</v>
      </c>
      <c r="AW304" s="119"/>
      <c r="AX304" s="120"/>
      <c r="AY304" s="98">
        <f>SUM(AS304:AX304)</f>
        <v>3.7</v>
      </c>
      <c r="AZ304" s="74"/>
    </row>
    <row r="305" spans="2:52" ht="12.75">
      <c r="B305" s="73"/>
      <c r="C305" s="224"/>
      <c r="D305" s="236"/>
      <c r="E305" s="230"/>
      <c r="F305" s="221"/>
      <c r="G305" s="212"/>
      <c r="H305" s="212"/>
      <c r="I305" s="218"/>
      <c r="J305" s="218"/>
      <c r="K305" s="221"/>
      <c r="L305" s="221"/>
      <c r="M305" s="218"/>
      <c r="N305" s="218"/>
      <c r="O305" s="218"/>
      <c r="P305" s="212"/>
      <c r="Q305" s="212"/>
      <c r="R305" s="218"/>
      <c r="S305" s="218"/>
      <c r="T305" s="212"/>
      <c r="U305" s="212"/>
      <c r="V305" s="218"/>
      <c r="W305" s="218"/>
      <c r="X305" s="212"/>
      <c r="Y305" s="212"/>
      <c r="Z305" s="218"/>
      <c r="AA305" s="218"/>
      <c r="AB305" s="212"/>
      <c r="AC305" s="212"/>
      <c r="AD305" s="218"/>
      <c r="AE305" s="218"/>
      <c r="AF305" s="212"/>
      <c r="AG305" s="212"/>
      <c r="AH305" s="218"/>
      <c r="AI305" s="218"/>
      <c r="AJ305" s="212"/>
      <c r="AK305" s="212"/>
      <c r="AL305" s="212"/>
      <c r="AM305" s="212"/>
      <c r="AN305" s="215"/>
      <c r="AO305" s="215"/>
      <c r="AP305" s="215"/>
      <c r="AQ305" s="209"/>
      <c r="AR305" s="121" t="s">
        <v>124</v>
      </c>
      <c r="AS305" s="121"/>
      <c r="AT305" s="121"/>
      <c r="AU305" s="121"/>
      <c r="AV305" s="121"/>
      <c r="AW305" s="121"/>
      <c r="AX305" s="121"/>
      <c r="AY305" s="122"/>
      <c r="AZ305" s="74"/>
    </row>
    <row r="306" spans="2:52" ht="22.5">
      <c r="B306" s="73"/>
      <c r="C306" s="222" t="s">
        <v>318</v>
      </c>
      <c r="D306" s="234" t="s">
        <v>319</v>
      </c>
      <c r="E306" s="228"/>
      <c r="F306" s="219" t="s">
        <v>121</v>
      </c>
      <c r="G306" s="210"/>
      <c r="H306" s="210"/>
      <c r="I306" s="216">
        <v>0</v>
      </c>
      <c r="J306" s="216">
        <v>0</v>
      </c>
      <c r="K306" s="219">
        <v>2014</v>
      </c>
      <c r="L306" s="219">
        <v>2014</v>
      </c>
      <c r="M306" s="216">
        <f>AS307+AT307+AU307+AV307+AW307</f>
        <v>3.4</v>
      </c>
      <c r="N306" s="216"/>
      <c r="O306" s="216">
        <f>AU307</f>
        <v>0</v>
      </c>
      <c r="P306" s="210"/>
      <c r="Q306" s="210"/>
      <c r="R306" s="216"/>
      <c r="S306" s="216"/>
      <c r="T306" s="210"/>
      <c r="U306" s="210"/>
      <c r="V306" s="216"/>
      <c r="W306" s="216"/>
      <c r="X306" s="210"/>
      <c r="Y306" s="210"/>
      <c r="Z306" s="216"/>
      <c r="AA306" s="216"/>
      <c r="AB306" s="210"/>
      <c r="AC306" s="210"/>
      <c r="AD306" s="216"/>
      <c r="AE306" s="216"/>
      <c r="AF306" s="210"/>
      <c r="AG306" s="210"/>
      <c r="AH306" s="216"/>
      <c r="AI306" s="216"/>
      <c r="AJ306" s="210"/>
      <c r="AK306" s="210"/>
      <c r="AL306" s="210"/>
      <c r="AM306" s="210"/>
      <c r="AN306" s="213">
        <f>P306+T306+X306+AB306+AF306+AJ306</f>
        <v>0</v>
      </c>
      <c r="AO306" s="213">
        <f>Q306+U306+Y306+AC306+AG306+AK306</f>
        <v>0</v>
      </c>
      <c r="AP306" s="213">
        <f>R306+V306+Z306+AD306+AH306+AL306</f>
        <v>0</v>
      </c>
      <c r="AQ306" s="209">
        <f>S306+W306+AA306+AE306+AI306+AM306</f>
        <v>0</v>
      </c>
      <c r="AR306" s="116" t="s">
        <v>122</v>
      </c>
      <c r="AS306" s="117">
        <f aca="true" t="shared" si="118" ref="AS306:AX306">SUM(AS307:AS308)</f>
        <v>0</v>
      </c>
      <c r="AT306" s="117">
        <f t="shared" si="118"/>
        <v>0</v>
      </c>
      <c r="AU306" s="117">
        <f t="shared" si="118"/>
        <v>0</v>
      </c>
      <c r="AV306" s="117">
        <f t="shared" si="118"/>
        <v>3.4</v>
      </c>
      <c r="AW306" s="117">
        <f t="shared" si="118"/>
        <v>0</v>
      </c>
      <c r="AX306" s="117">
        <f t="shared" si="118"/>
        <v>0</v>
      </c>
      <c r="AY306" s="98">
        <f>SUM(AS306:AX306)</f>
        <v>3.4</v>
      </c>
      <c r="AZ306" s="74"/>
    </row>
    <row r="307" spans="2:52" ht="45">
      <c r="B307" s="73"/>
      <c r="C307" s="223"/>
      <c r="D307" s="235"/>
      <c r="E307" s="229"/>
      <c r="F307" s="220"/>
      <c r="G307" s="211"/>
      <c r="H307" s="211"/>
      <c r="I307" s="217"/>
      <c r="J307" s="217"/>
      <c r="K307" s="220"/>
      <c r="L307" s="220"/>
      <c r="M307" s="217"/>
      <c r="N307" s="217"/>
      <c r="O307" s="217"/>
      <c r="P307" s="211"/>
      <c r="Q307" s="211"/>
      <c r="R307" s="217"/>
      <c r="S307" s="217"/>
      <c r="T307" s="211"/>
      <c r="U307" s="211"/>
      <c r="V307" s="217"/>
      <c r="W307" s="217"/>
      <c r="X307" s="211"/>
      <c r="Y307" s="211"/>
      <c r="Z307" s="217"/>
      <c r="AA307" s="217"/>
      <c r="AB307" s="211"/>
      <c r="AC307" s="211"/>
      <c r="AD307" s="217"/>
      <c r="AE307" s="217"/>
      <c r="AF307" s="211"/>
      <c r="AG307" s="211"/>
      <c r="AH307" s="217"/>
      <c r="AI307" s="217"/>
      <c r="AJ307" s="211"/>
      <c r="AK307" s="211"/>
      <c r="AL307" s="211"/>
      <c r="AM307" s="211"/>
      <c r="AN307" s="214"/>
      <c r="AO307" s="214"/>
      <c r="AP307" s="214"/>
      <c r="AQ307" s="209"/>
      <c r="AR307" s="118" t="s">
        <v>123</v>
      </c>
      <c r="AS307" s="119"/>
      <c r="AT307" s="119"/>
      <c r="AU307" s="119"/>
      <c r="AV307" s="119">
        <v>3.4</v>
      </c>
      <c r="AW307" s="119"/>
      <c r="AX307" s="120"/>
      <c r="AY307" s="98">
        <f>SUM(AS307:AX307)</f>
        <v>3.4</v>
      </c>
      <c r="AZ307" s="74"/>
    </row>
    <row r="308" spans="2:52" ht="12.75">
      <c r="B308" s="73"/>
      <c r="C308" s="224"/>
      <c r="D308" s="236"/>
      <c r="E308" s="230"/>
      <c r="F308" s="221"/>
      <c r="G308" s="212"/>
      <c r="H308" s="212"/>
      <c r="I308" s="218"/>
      <c r="J308" s="218"/>
      <c r="K308" s="221"/>
      <c r="L308" s="221"/>
      <c r="M308" s="218"/>
      <c r="N308" s="218"/>
      <c r="O308" s="218"/>
      <c r="P308" s="212"/>
      <c r="Q308" s="212"/>
      <c r="R308" s="218"/>
      <c r="S308" s="218"/>
      <c r="T308" s="212"/>
      <c r="U308" s="212"/>
      <c r="V308" s="218"/>
      <c r="W308" s="218"/>
      <c r="X308" s="212"/>
      <c r="Y308" s="212"/>
      <c r="Z308" s="218"/>
      <c r="AA308" s="218"/>
      <c r="AB308" s="212"/>
      <c r="AC308" s="212"/>
      <c r="AD308" s="218"/>
      <c r="AE308" s="218"/>
      <c r="AF308" s="212"/>
      <c r="AG308" s="212"/>
      <c r="AH308" s="218"/>
      <c r="AI308" s="218"/>
      <c r="AJ308" s="212"/>
      <c r="AK308" s="212"/>
      <c r="AL308" s="212"/>
      <c r="AM308" s="212"/>
      <c r="AN308" s="215"/>
      <c r="AO308" s="215"/>
      <c r="AP308" s="215"/>
      <c r="AQ308" s="209"/>
      <c r="AR308" s="121" t="s">
        <v>124</v>
      </c>
      <c r="AS308" s="121"/>
      <c r="AT308" s="121"/>
      <c r="AU308" s="121"/>
      <c r="AV308" s="121"/>
      <c r="AW308" s="121"/>
      <c r="AX308" s="121"/>
      <c r="AY308" s="122"/>
      <c r="AZ308" s="74"/>
    </row>
    <row r="309" spans="2:52" ht="22.5">
      <c r="B309" s="73"/>
      <c r="C309" s="222" t="s">
        <v>320</v>
      </c>
      <c r="D309" s="234" t="s">
        <v>321</v>
      </c>
      <c r="E309" s="228"/>
      <c r="F309" s="219" t="s">
        <v>121</v>
      </c>
      <c r="G309" s="210"/>
      <c r="H309" s="210"/>
      <c r="I309" s="216">
        <v>0</v>
      </c>
      <c r="J309" s="216">
        <v>0</v>
      </c>
      <c r="K309" s="219">
        <v>2014</v>
      </c>
      <c r="L309" s="219">
        <v>2014</v>
      </c>
      <c r="M309" s="216">
        <f>AS310+AT310+AU310+AV310+AW310</f>
        <v>3.5</v>
      </c>
      <c r="N309" s="216"/>
      <c r="O309" s="216">
        <f>AU310</f>
        <v>0</v>
      </c>
      <c r="P309" s="210"/>
      <c r="Q309" s="210"/>
      <c r="R309" s="216"/>
      <c r="S309" s="216"/>
      <c r="T309" s="210"/>
      <c r="U309" s="210"/>
      <c r="V309" s="216"/>
      <c r="W309" s="216"/>
      <c r="X309" s="210"/>
      <c r="Y309" s="210"/>
      <c r="Z309" s="216"/>
      <c r="AA309" s="216"/>
      <c r="AB309" s="210"/>
      <c r="AC309" s="210"/>
      <c r="AD309" s="216"/>
      <c r="AE309" s="216"/>
      <c r="AF309" s="210"/>
      <c r="AG309" s="210"/>
      <c r="AH309" s="216"/>
      <c r="AI309" s="216"/>
      <c r="AJ309" s="210"/>
      <c r="AK309" s="210"/>
      <c r="AL309" s="210"/>
      <c r="AM309" s="210"/>
      <c r="AN309" s="213">
        <f>P309+T309+X309+AB309+AF309+AJ309</f>
        <v>0</v>
      </c>
      <c r="AO309" s="213">
        <f>Q309+U309+Y309+AC309+AG309+AK309</f>
        <v>0</v>
      </c>
      <c r="AP309" s="213">
        <f>R309+V309+Z309+AD309+AH309+AL309</f>
        <v>0</v>
      </c>
      <c r="AQ309" s="209">
        <f>S309+W309+AA309+AE309+AI309+AM309</f>
        <v>0</v>
      </c>
      <c r="AR309" s="116" t="s">
        <v>122</v>
      </c>
      <c r="AS309" s="117">
        <f aca="true" t="shared" si="119" ref="AS309:AX309">SUM(AS310:AS311)</f>
        <v>0</v>
      </c>
      <c r="AT309" s="117">
        <f t="shared" si="119"/>
        <v>0</v>
      </c>
      <c r="AU309" s="117">
        <f t="shared" si="119"/>
        <v>0</v>
      </c>
      <c r="AV309" s="117">
        <f t="shared" si="119"/>
        <v>3.5</v>
      </c>
      <c r="AW309" s="117">
        <f t="shared" si="119"/>
        <v>0</v>
      </c>
      <c r="AX309" s="117">
        <f t="shared" si="119"/>
        <v>0</v>
      </c>
      <c r="AY309" s="98">
        <f>SUM(AS309:AX309)</f>
        <v>3.5</v>
      </c>
      <c r="AZ309" s="74"/>
    </row>
    <row r="310" spans="2:52" ht="45">
      <c r="B310" s="73"/>
      <c r="C310" s="223"/>
      <c r="D310" s="235"/>
      <c r="E310" s="229"/>
      <c r="F310" s="220"/>
      <c r="G310" s="211"/>
      <c r="H310" s="211"/>
      <c r="I310" s="217"/>
      <c r="J310" s="217"/>
      <c r="K310" s="220"/>
      <c r="L310" s="220"/>
      <c r="M310" s="217"/>
      <c r="N310" s="217"/>
      <c r="O310" s="217"/>
      <c r="P310" s="211"/>
      <c r="Q310" s="211"/>
      <c r="R310" s="217"/>
      <c r="S310" s="217"/>
      <c r="T310" s="211"/>
      <c r="U310" s="211"/>
      <c r="V310" s="217"/>
      <c r="W310" s="217"/>
      <c r="X310" s="211"/>
      <c r="Y310" s="211"/>
      <c r="Z310" s="217"/>
      <c r="AA310" s="217"/>
      <c r="AB310" s="211"/>
      <c r="AC310" s="211"/>
      <c r="AD310" s="217"/>
      <c r="AE310" s="217"/>
      <c r="AF310" s="211"/>
      <c r="AG310" s="211"/>
      <c r="AH310" s="217"/>
      <c r="AI310" s="217"/>
      <c r="AJ310" s="211"/>
      <c r="AK310" s="211"/>
      <c r="AL310" s="211"/>
      <c r="AM310" s="211"/>
      <c r="AN310" s="214"/>
      <c r="AO310" s="214"/>
      <c r="AP310" s="214"/>
      <c r="AQ310" s="209"/>
      <c r="AR310" s="118" t="s">
        <v>123</v>
      </c>
      <c r="AS310" s="119"/>
      <c r="AT310" s="119"/>
      <c r="AU310" s="119"/>
      <c r="AV310" s="119">
        <v>3.5</v>
      </c>
      <c r="AW310" s="119"/>
      <c r="AX310" s="120"/>
      <c r="AY310" s="98">
        <f>SUM(AS310:AX310)</f>
        <v>3.5</v>
      </c>
      <c r="AZ310" s="74"/>
    </row>
    <row r="311" spans="2:52" ht="12.75">
      <c r="B311" s="73"/>
      <c r="C311" s="224"/>
      <c r="D311" s="236"/>
      <c r="E311" s="230"/>
      <c r="F311" s="221"/>
      <c r="G311" s="212"/>
      <c r="H311" s="212"/>
      <c r="I311" s="218"/>
      <c r="J311" s="218"/>
      <c r="K311" s="221"/>
      <c r="L311" s="221"/>
      <c r="M311" s="218"/>
      <c r="N311" s="218"/>
      <c r="O311" s="218"/>
      <c r="P311" s="212"/>
      <c r="Q311" s="212"/>
      <c r="R311" s="218"/>
      <c r="S311" s="218"/>
      <c r="T311" s="212"/>
      <c r="U311" s="212"/>
      <c r="V311" s="218"/>
      <c r="W311" s="218"/>
      <c r="X311" s="212"/>
      <c r="Y311" s="212"/>
      <c r="Z311" s="218"/>
      <c r="AA311" s="218"/>
      <c r="AB311" s="212"/>
      <c r="AC311" s="212"/>
      <c r="AD311" s="218"/>
      <c r="AE311" s="218"/>
      <c r="AF311" s="212"/>
      <c r="AG311" s="212"/>
      <c r="AH311" s="218"/>
      <c r="AI311" s="218"/>
      <c r="AJ311" s="212"/>
      <c r="AK311" s="212"/>
      <c r="AL311" s="212"/>
      <c r="AM311" s="212"/>
      <c r="AN311" s="215"/>
      <c r="AO311" s="215"/>
      <c r="AP311" s="215"/>
      <c r="AQ311" s="209"/>
      <c r="AR311" s="121" t="s">
        <v>124</v>
      </c>
      <c r="AS311" s="121"/>
      <c r="AT311" s="121"/>
      <c r="AU311" s="121"/>
      <c r="AV311" s="121"/>
      <c r="AW311" s="121"/>
      <c r="AX311" s="121"/>
      <c r="AY311" s="122"/>
      <c r="AZ311" s="74"/>
    </row>
    <row r="312" spans="2:52" ht="22.5">
      <c r="B312" s="73"/>
      <c r="C312" s="222" t="s">
        <v>322</v>
      </c>
      <c r="D312" s="234" t="s">
        <v>323</v>
      </c>
      <c r="E312" s="228"/>
      <c r="F312" s="219" t="s">
        <v>121</v>
      </c>
      <c r="G312" s="210"/>
      <c r="H312" s="210"/>
      <c r="I312" s="216">
        <v>0</v>
      </c>
      <c r="J312" s="216">
        <v>0</v>
      </c>
      <c r="K312" s="219">
        <v>2014</v>
      </c>
      <c r="L312" s="219">
        <v>2014</v>
      </c>
      <c r="M312" s="216">
        <f>AS313+AT313+AU313+AV313+AW313</f>
        <v>3.5</v>
      </c>
      <c r="N312" s="216"/>
      <c r="O312" s="216">
        <f>AU313</f>
        <v>0</v>
      </c>
      <c r="P312" s="210"/>
      <c r="Q312" s="210"/>
      <c r="R312" s="216"/>
      <c r="S312" s="216"/>
      <c r="T312" s="210"/>
      <c r="U312" s="210"/>
      <c r="V312" s="216"/>
      <c r="W312" s="216"/>
      <c r="X312" s="210"/>
      <c r="Y312" s="210"/>
      <c r="Z312" s="216"/>
      <c r="AA312" s="216"/>
      <c r="AB312" s="210"/>
      <c r="AC312" s="210"/>
      <c r="AD312" s="216"/>
      <c r="AE312" s="216"/>
      <c r="AF312" s="210"/>
      <c r="AG312" s="210"/>
      <c r="AH312" s="216"/>
      <c r="AI312" s="216"/>
      <c r="AJ312" s="210"/>
      <c r="AK312" s="210"/>
      <c r="AL312" s="210"/>
      <c r="AM312" s="210"/>
      <c r="AN312" s="213">
        <f>P312+T312+X312+AB312+AF312+AJ312</f>
        <v>0</v>
      </c>
      <c r="AO312" s="213">
        <f>Q312+U312+Y312+AC312+AG312+AK312</f>
        <v>0</v>
      </c>
      <c r="AP312" s="213">
        <f>R312+V312+Z312+AD312+AH312+AL312</f>
        <v>0</v>
      </c>
      <c r="AQ312" s="209">
        <f>S312+W312+AA312+AE312+AI312+AM312</f>
        <v>0</v>
      </c>
      <c r="AR312" s="116" t="s">
        <v>122</v>
      </c>
      <c r="AS312" s="117">
        <f aca="true" t="shared" si="120" ref="AS312:AX312">SUM(AS313:AS314)</f>
        <v>0</v>
      </c>
      <c r="AT312" s="117">
        <f t="shared" si="120"/>
        <v>0</v>
      </c>
      <c r="AU312" s="117">
        <f t="shared" si="120"/>
        <v>0</v>
      </c>
      <c r="AV312" s="117">
        <f t="shared" si="120"/>
        <v>3.5</v>
      </c>
      <c r="AW312" s="117">
        <f t="shared" si="120"/>
        <v>0</v>
      </c>
      <c r="AX312" s="117">
        <f t="shared" si="120"/>
        <v>0</v>
      </c>
      <c r="AY312" s="98">
        <f>SUM(AS312:AX312)</f>
        <v>3.5</v>
      </c>
      <c r="AZ312" s="74"/>
    </row>
    <row r="313" spans="2:52" ht="45">
      <c r="B313" s="73"/>
      <c r="C313" s="223"/>
      <c r="D313" s="235"/>
      <c r="E313" s="229"/>
      <c r="F313" s="220"/>
      <c r="G313" s="211"/>
      <c r="H313" s="211"/>
      <c r="I313" s="217"/>
      <c r="J313" s="217"/>
      <c r="K313" s="220"/>
      <c r="L313" s="220"/>
      <c r="M313" s="217"/>
      <c r="N313" s="217"/>
      <c r="O313" s="217"/>
      <c r="P313" s="211"/>
      <c r="Q313" s="211"/>
      <c r="R313" s="217"/>
      <c r="S313" s="217"/>
      <c r="T313" s="211"/>
      <c r="U313" s="211"/>
      <c r="V313" s="217"/>
      <c r="W313" s="217"/>
      <c r="X313" s="211"/>
      <c r="Y313" s="211"/>
      <c r="Z313" s="217"/>
      <c r="AA313" s="217"/>
      <c r="AB313" s="211"/>
      <c r="AC313" s="211"/>
      <c r="AD313" s="217"/>
      <c r="AE313" s="217"/>
      <c r="AF313" s="211"/>
      <c r="AG313" s="211"/>
      <c r="AH313" s="217"/>
      <c r="AI313" s="217"/>
      <c r="AJ313" s="211"/>
      <c r="AK313" s="211"/>
      <c r="AL313" s="211"/>
      <c r="AM313" s="211"/>
      <c r="AN313" s="214"/>
      <c r="AO313" s="214"/>
      <c r="AP313" s="214"/>
      <c r="AQ313" s="209"/>
      <c r="AR313" s="118" t="s">
        <v>123</v>
      </c>
      <c r="AS313" s="119"/>
      <c r="AT313" s="119"/>
      <c r="AU313" s="119"/>
      <c r="AV313" s="119">
        <v>3.5</v>
      </c>
      <c r="AW313" s="119"/>
      <c r="AX313" s="120"/>
      <c r="AY313" s="98">
        <f>SUM(AS313:AX313)</f>
        <v>3.5</v>
      </c>
      <c r="AZ313" s="74"/>
    </row>
    <row r="314" spans="2:52" ht="12.75">
      <c r="B314" s="73"/>
      <c r="C314" s="224"/>
      <c r="D314" s="236"/>
      <c r="E314" s="230"/>
      <c r="F314" s="221"/>
      <c r="G314" s="212"/>
      <c r="H314" s="212"/>
      <c r="I314" s="218"/>
      <c r="J314" s="218"/>
      <c r="K314" s="221"/>
      <c r="L314" s="221"/>
      <c r="M314" s="218"/>
      <c r="N314" s="218"/>
      <c r="O314" s="218"/>
      <c r="P314" s="212"/>
      <c r="Q314" s="212"/>
      <c r="R314" s="218"/>
      <c r="S314" s="218"/>
      <c r="T314" s="212"/>
      <c r="U314" s="212"/>
      <c r="V314" s="218"/>
      <c r="W314" s="218"/>
      <c r="X314" s="212"/>
      <c r="Y314" s="212"/>
      <c r="Z314" s="218"/>
      <c r="AA314" s="218"/>
      <c r="AB314" s="212"/>
      <c r="AC314" s="212"/>
      <c r="AD314" s="218"/>
      <c r="AE314" s="218"/>
      <c r="AF314" s="212"/>
      <c r="AG314" s="212"/>
      <c r="AH314" s="218"/>
      <c r="AI314" s="218"/>
      <c r="AJ314" s="212"/>
      <c r="AK314" s="212"/>
      <c r="AL314" s="212"/>
      <c r="AM314" s="212"/>
      <c r="AN314" s="215"/>
      <c r="AO314" s="215"/>
      <c r="AP314" s="215"/>
      <c r="AQ314" s="209"/>
      <c r="AR314" s="121" t="s">
        <v>124</v>
      </c>
      <c r="AS314" s="121"/>
      <c r="AT314" s="121"/>
      <c r="AU314" s="121"/>
      <c r="AV314" s="121"/>
      <c r="AW314" s="121"/>
      <c r="AX314" s="121"/>
      <c r="AY314" s="122"/>
      <c r="AZ314" s="74"/>
    </row>
    <row r="315" spans="2:52" ht="22.5">
      <c r="B315" s="73"/>
      <c r="C315" s="222" t="s">
        <v>324</v>
      </c>
      <c r="D315" s="234" t="s">
        <v>325</v>
      </c>
      <c r="E315" s="228"/>
      <c r="F315" s="219" t="s">
        <v>121</v>
      </c>
      <c r="G315" s="210"/>
      <c r="H315" s="210"/>
      <c r="I315" s="216">
        <v>0</v>
      </c>
      <c r="J315" s="216">
        <v>0</v>
      </c>
      <c r="K315" s="219">
        <v>2014</v>
      </c>
      <c r="L315" s="219">
        <v>2014</v>
      </c>
      <c r="M315" s="216">
        <f>AS316+AT316+AU316+AV316+AW316</f>
        <v>3.5</v>
      </c>
      <c r="N315" s="216"/>
      <c r="O315" s="216">
        <f>AU316</f>
        <v>0</v>
      </c>
      <c r="P315" s="210"/>
      <c r="Q315" s="210"/>
      <c r="R315" s="216"/>
      <c r="S315" s="216"/>
      <c r="T315" s="210"/>
      <c r="U315" s="210"/>
      <c r="V315" s="216"/>
      <c r="W315" s="216"/>
      <c r="X315" s="210"/>
      <c r="Y315" s="210"/>
      <c r="Z315" s="216"/>
      <c r="AA315" s="216"/>
      <c r="AB315" s="210"/>
      <c r="AC315" s="210"/>
      <c r="AD315" s="216"/>
      <c r="AE315" s="216"/>
      <c r="AF315" s="210"/>
      <c r="AG315" s="210"/>
      <c r="AH315" s="216"/>
      <c r="AI315" s="216"/>
      <c r="AJ315" s="210"/>
      <c r="AK315" s="210"/>
      <c r="AL315" s="210"/>
      <c r="AM315" s="210"/>
      <c r="AN315" s="213">
        <f>P315+T315+X315+AB315+AF315+AJ315</f>
        <v>0</v>
      </c>
      <c r="AO315" s="213">
        <f>Q315+U315+Y315+AC315+AG315+AK315</f>
        <v>0</v>
      </c>
      <c r="AP315" s="213">
        <f>R315+V315+Z315+AD315+AH315+AL315</f>
        <v>0</v>
      </c>
      <c r="AQ315" s="209">
        <f>S315+W315+AA315+AE315+AI315+AM315</f>
        <v>0</v>
      </c>
      <c r="AR315" s="116" t="s">
        <v>122</v>
      </c>
      <c r="AS315" s="117">
        <f aca="true" t="shared" si="121" ref="AS315:AX315">SUM(AS316:AS317)</f>
        <v>0</v>
      </c>
      <c r="AT315" s="117">
        <f t="shared" si="121"/>
        <v>0</v>
      </c>
      <c r="AU315" s="117">
        <f t="shared" si="121"/>
        <v>0</v>
      </c>
      <c r="AV315" s="117">
        <f t="shared" si="121"/>
        <v>3.5</v>
      </c>
      <c r="AW315" s="117">
        <f t="shared" si="121"/>
        <v>0</v>
      </c>
      <c r="AX315" s="117">
        <f t="shared" si="121"/>
        <v>0</v>
      </c>
      <c r="AY315" s="98">
        <f>SUM(AS315:AX315)</f>
        <v>3.5</v>
      </c>
      <c r="AZ315" s="74"/>
    </row>
    <row r="316" spans="2:52" ht="45">
      <c r="B316" s="73"/>
      <c r="C316" s="223"/>
      <c r="D316" s="235"/>
      <c r="E316" s="229"/>
      <c r="F316" s="220"/>
      <c r="G316" s="211"/>
      <c r="H316" s="211"/>
      <c r="I316" s="217"/>
      <c r="J316" s="217"/>
      <c r="K316" s="220"/>
      <c r="L316" s="220"/>
      <c r="M316" s="217"/>
      <c r="N316" s="217"/>
      <c r="O316" s="217"/>
      <c r="P316" s="211"/>
      <c r="Q316" s="211"/>
      <c r="R316" s="217"/>
      <c r="S316" s="217"/>
      <c r="T316" s="211"/>
      <c r="U316" s="211"/>
      <c r="V316" s="217"/>
      <c r="W316" s="217"/>
      <c r="X316" s="211"/>
      <c r="Y316" s="211"/>
      <c r="Z316" s="217"/>
      <c r="AA316" s="217"/>
      <c r="AB316" s="211"/>
      <c r="AC316" s="211"/>
      <c r="AD316" s="217"/>
      <c r="AE316" s="217"/>
      <c r="AF316" s="211"/>
      <c r="AG316" s="211"/>
      <c r="AH316" s="217"/>
      <c r="AI316" s="217"/>
      <c r="AJ316" s="211"/>
      <c r="AK316" s="211"/>
      <c r="AL316" s="211"/>
      <c r="AM316" s="211"/>
      <c r="AN316" s="214"/>
      <c r="AO316" s="214"/>
      <c r="AP316" s="214"/>
      <c r="AQ316" s="209"/>
      <c r="AR316" s="118" t="s">
        <v>123</v>
      </c>
      <c r="AS316" s="119"/>
      <c r="AT316" s="119"/>
      <c r="AU316" s="119"/>
      <c r="AV316" s="119">
        <v>3.5</v>
      </c>
      <c r="AW316" s="119"/>
      <c r="AX316" s="120"/>
      <c r="AY316" s="98">
        <f>SUM(AS316:AX316)</f>
        <v>3.5</v>
      </c>
      <c r="AZ316" s="74"/>
    </row>
    <row r="317" spans="2:52" ht="12.75">
      <c r="B317" s="73"/>
      <c r="C317" s="224"/>
      <c r="D317" s="236"/>
      <c r="E317" s="230"/>
      <c r="F317" s="221"/>
      <c r="G317" s="212"/>
      <c r="H317" s="212"/>
      <c r="I317" s="218"/>
      <c r="J317" s="218"/>
      <c r="K317" s="221"/>
      <c r="L317" s="221"/>
      <c r="M317" s="218"/>
      <c r="N317" s="218"/>
      <c r="O317" s="218"/>
      <c r="P317" s="212"/>
      <c r="Q317" s="212"/>
      <c r="R317" s="218"/>
      <c r="S317" s="218"/>
      <c r="T317" s="212"/>
      <c r="U317" s="212"/>
      <c r="V317" s="218"/>
      <c r="W317" s="218"/>
      <c r="X317" s="212"/>
      <c r="Y317" s="212"/>
      <c r="Z317" s="218"/>
      <c r="AA317" s="218"/>
      <c r="AB317" s="212"/>
      <c r="AC317" s="212"/>
      <c r="AD317" s="218"/>
      <c r="AE317" s="218"/>
      <c r="AF317" s="212"/>
      <c r="AG317" s="212"/>
      <c r="AH317" s="218"/>
      <c r="AI317" s="218"/>
      <c r="AJ317" s="212"/>
      <c r="AK317" s="212"/>
      <c r="AL317" s="212"/>
      <c r="AM317" s="212"/>
      <c r="AN317" s="215"/>
      <c r="AO317" s="215"/>
      <c r="AP317" s="215"/>
      <c r="AQ317" s="209"/>
      <c r="AR317" s="121" t="s">
        <v>124</v>
      </c>
      <c r="AS317" s="121"/>
      <c r="AT317" s="121"/>
      <c r="AU317" s="121"/>
      <c r="AV317" s="121"/>
      <c r="AW317" s="121"/>
      <c r="AX317" s="121"/>
      <c r="AY317" s="122"/>
      <c r="AZ317" s="74"/>
    </row>
    <row r="318" spans="2:52" ht="22.5">
      <c r="B318" s="73"/>
      <c r="C318" s="222" t="s">
        <v>326</v>
      </c>
      <c r="D318" s="234" t="s">
        <v>327</v>
      </c>
      <c r="E318" s="228"/>
      <c r="F318" s="219" t="s">
        <v>121</v>
      </c>
      <c r="G318" s="210"/>
      <c r="H318" s="210"/>
      <c r="I318" s="216">
        <v>0</v>
      </c>
      <c r="J318" s="216">
        <v>0</v>
      </c>
      <c r="K318" s="219">
        <v>2014</v>
      </c>
      <c r="L318" s="219">
        <v>2014</v>
      </c>
      <c r="M318" s="216">
        <f>AS319+AT319+AU319+AV319+AW319</f>
        <v>3.3</v>
      </c>
      <c r="N318" s="216"/>
      <c r="O318" s="216">
        <f>AU319</f>
        <v>0</v>
      </c>
      <c r="P318" s="210"/>
      <c r="Q318" s="210"/>
      <c r="R318" s="216"/>
      <c r="S318" s="216"/>
      <c r="T318" s="210"/>
      <c r="U318" s="210"/>
      <c r="V318" s="216"/>
      <c r="W318" s="216"/>
      <c r="X318" s="210"/>
      <c r="Y318" s="210"/>
      <c r="Z318" s="216"/>
      <c r="AA318" s="216"/>
      <c r="AB318" s="210"/>
      <c r="AC318" s="210"/>
      <c r="AD318" s="216"/>
      <c r="AE318" s="216"/>
      <c r="AF318" s="210"/>
      <c r="AG318" s="210"/>
      <c r="AH318" s="216"/>
      <c r="AI318" s="216"/>
      <c r="AJ318" s="210"/>
      <c r="AK318" s="210"/>
      <c r="AL318" s="210"/>
      <c r="AM318" s="210"/>
      <c r="AN318" s="213">
        <f>P318+T318+X318+AB318+AF318+AJ318</f>
        <v>0</v>
      </c>
      <c r="AO318" s="213">
        <f>Q318+U318+Y318+AC318+AG318+AK318</f>
        <v>0</v>
      </c>
      <c r="AP318" s="213">
        <f>R318+V318+Z318+AD318+AH318+AL318</f>
        <v>0</v>
      </c>
      <c r="AQ318" s="209">
        <f>S318+W318+AA318+AE318+AI318+AM318</f>
        <v>0</v>
      </c>
      <c r="AR318" s="116" t="s">
        <v>122</v>
      </c>
      <c r="AS318" s="117">
        <f aca="true" t="shared" si="122" ref="AS318:AX318">SUM(AS319:AS320)</f>
        <v>0</v>
      </c>
      <c r="AT318" s="117">
        <f t="shared" si="122"/>
        <v>0</v>
      </c>
      <c r="AU318" s="117">
        <f t="shared" si="122"/>
        <v>0</v>
      </c>
      <c r="AV318" s="117">
        <f t="shared" si="122"/>
        <v>3.3</v>
      </c>
      <c r="AW318" s="117">
        <f t="shared" si="122"/>
        <v>0</v>
      </c>
      <c r="AX318" s="117">
        <f t="shared" si="122"/>
        <v>0</v>
      </c>
      <c r="AY318" s="98">
        <f>SUM(AS318:AX318)</f>
        <v>3.3</v>
      </c>
      <c r="AZ318" s="74"/>
    </row>
    <row r="319" spans="2:52" ht="45">
      <c r="B319" s="73"/>
      <c r="C319" s="223"/>
      <c r="D319" s="235"/>
      <c r="E319" s="229"/>
      <c r="F319" s="220"/>
      <c r="G319" s="211"/>
      <c r="H319" s="211"/>
      <c r="I319" s="217"/>
      <c r="J319" s="217"/>
      <c r="K319" s="220"/>
      <c r="L319" s="220"/>
      <c r="M319" s="217"/>
      <c r="N319" s="217"/>
      <c r="O319" s="217"/>
      <c r="P319" s="211"/>
      <c r="Q319" s="211"/>
      <c r="R319" s="217"/>
      <c r="S319" s="217"/>
      <c r="T319" s="211"/>
      <c r="U319" s="211"/>
      <c r="V319" s="217"/>
      <c r="W319" s="217"/>
      <c r="X319" s="211"/>
      <c r="Y319" s="211"/>
      <c r="Z319" s="217"/>
      <c r="AA319" s="217"/>
      <c r="AB319" s="211"/>
      <c r="AC319" s="211"/>
      <c r="AD319" s="217"/>
      <c r="AE319" s="217"/>
      <c r="AF319" s="211"/>
      <c r="AG319" s="211"/>
      <c r="AH319" s="217"/>
      <c r="AI319" s="217"/>
      <c r="AJ319" s="211"/>
      <c r="AK319" s="211"/>
      <c r="AL319" s="211"/>
      <c r="AM319" s="211"/>
      <c r="AN319" s="214"/>
      <c r="AO319" s="214"/>
      <c r="AP319" s="214"/>
      <c r="AQ319" s="209"/>
      <c r="AR319" s="118" t="s">
        <v>123</v>
      </c>
      <c r="AS319" s="119"/>
      <c r="AT319" s="119"/>
      <c r="AU319" s="119"/>
      <c r="AV319" s="119">
        <v>3.3</v>
      </c>
      <c r="AW319" s="119"/>
      <c r="AX319" s="120"/>
      <c r="AY319" s="98">
        <f>SUM(AS319:AX319)</f>
        <v>3.3</v>
      </c>
      <c r="AZ319" s="74"/>
    </row>
    <row r="320" spans="2:52" ht="12.75">
      <c r="B320" s="73"/>
      <c r="C320" s="224"/>
      <c r="D320" s="236"/>
      <c r="E320" s="230"/>
      <c r="F320" s="221"/>
      <c r="G320" s="212"/>
      <c r="H320" s="212"/>
      <c r="I320" s="218"/>
      <c r="J320" s="218"/>
      <c r="K320" s="221"/>
      <c r="L320" s="221"/>
      <c r="M320" s="218"/>
      <c r="N320" s="218"/>
      <c r="O320" s="218"/>
      <c r="P320" s="212"/>
      <c r="Q320" s="212"/>
      <c r="R320" s="218"/>
      <c r="S320" s="218"/>
      <c r="T320" s="212"/>
      <c r="U320" s="212"/>
      <c r="V320" s="218"/>
      <c r="W320" s="218"/>
      <c r="X320" s="212"/>
      <c r="Y320" s="212"/>
      <c r="Z320" s="218"/>
      <c r="AA320" s="218"/>
      <c r="AB320" s="212"/>
      <c r="AC320" s="212"/>
      <c r="AD320" s="218"/>
      <c r="AE320" s="218"/>
      <c r="AF320" s="212"/>
      <c r="AG320" s="212"/>
      <c r="AH320" s="218"/>
      <c r="AI320" s="218"/>
      <c r="AJ320" s="212"/>
      <c r="AK320" s="212"/>
      <c r="AL320" s="212"/>
      <c r="AM320" s="212"/>
      <c r="AN320" s="215"/>
      <c r="AO320" s="215"/>
      <c r="AP320" s="215"/>
      <c r="AQ320" s="209"/>
      <c r="AR320" s="121" t="s">
        <v>124</v>
      </c>
      <c r="AS320" s="121"/>
      <c r="AT320" s="121"/>
      <c r="AU320" s="121"/>
      <c r="AV320" s="121"/>
      <c r="AW320" s="121"/>
      <c r="AX320" s="121"/>
      <c r="AY320" s="122"/>
      <c r="AZ320" s="74"/>
    </row>
    <row r="321" spans="2:52" ht="22.5">
      <c r="B321" s="73"/>
      <c r="C321" s="222" t="s">
        <v>328</v>
      </c>
      <c r="D321" s="234" t="s">
        <v>329</v>
      </c>
      <c r="E321" s="228"/>
      <c r="F321" s="219" t="s">
        <v>121</v>
      </c>
      <c r="G321" s="210"/>
      <c r="H321" s="210"/>
      <c r="I321" s="216">
        <v>0</v>
      </c>
      <c r="J321" s="216">
        <v>0</v>
      </c>
      <c r="K321" s="219">
        <v>2014</v>
      </c>
      <c r="L321" s="219">
        <v>2014</v>
      </c>
      <c r="M321" s="216">
        <f>AS322+AT322+AU322+AV322+AW322</f>
        <v>3.6</v>
      </c>
      <c r="N321" s="216"/>
      <c r="O321" s="216">
        <f>AU322</f>
        <v>0</v>
      </c>
      <c r="P321" s="210"/>
      <c r="Q321" s="210"/>
      <c r="R321" s="216"/>
      <c r="S321" s="216"/>
      <c r="T321" s="210"/>
      <c r="U321" s="210"/>
      <c r="V321" s="216"/>
      <c r="W321" s="216"/>
      <c r="X321" s="210"/>
      <c r="Y321" s="210"/>
      <c r="Z321" s="216"/>
      <c r="AA321" s="216"/>
      <c r="AB321" s="210"/>
      <c r="AC321" s="210"/>
      <c r="AD321" s="216"/>
      <c r="AE321" s="216"/>
      <c r="AF321" s="210"/>
      <c r="AG321" s="210"/>
      <c r="AH321" s="216"/>
      <c r="AI321" s="216"/>
      <c r="AJ321" s="210"/>
      <c r="AK321" s="210"/>
      <c r="AL321" s="210"/>
      <c r="AM321" s="210"/>
      <c r="AN321" s="213">
        <f>P321+T321+X321+AB321+AF321+AJ321</f>
        <v>0</v>
      </c>
      <c r="AO321" s="213">
        <f>Q321+U321+Y321+AC321+AG321+AK321</f>
        <v>0</v>
      </c>
      <c r="AP321" s="213">
        <f>R321+V321+Z321+AD321+AH321+AL321</f>
        <v>0</v>
      </c>
      <c r="AQ321" s="209">
        <f>S321+W321+AA321+AE321+AI321+AM321</f>
        <v>0</v>
      </c>
      <c r="AR321" s="116" t="s">
        <v>122</v>
      </c>
      <c r="AS321" s="117">
        <f aca="true" t="shared" si="123" ref="AS321:AX321">SUM(AS322:AS323)</f>
        <v>0</v>
      </c>
      <c r="AT321" s="117">
        <f t="shared" si="123"/>
        <v>0</v>
      </c>
      <c r="AU321" s="117">
        <f t="shared" si="123"/>
        <v>0</v>
      </c>
      <c r="AV321" s="117">
        <f t="shared" si="123"/>
        <v>3.6</v>
      </c>
      <c r="AW321" s="117">
        <f t="shared" si="123"/>
        <v>0</v>
      </c>
      <c r="AX321" s="117">
        <f t="shared" si="123"/>
        <v>0</v>
      </c>
      <c r="AY321" s="98">
        <f>SUM(AS321:AX321)</f>
        <v>3.6</v>
      </c>
      <c r="AZ321" s="74"/>
    </row>
    <row r="322" spans="2:52" ht="45">
      <c r="B322" s="73"/>
      <c r="C322" s="223"/>
      <c r="D322" s="235"/>
      <c r="E322" s="229"/>
      <c r="F322" s="220"/>
      <c r="G322" s="211"/>
      <c r="H322" s="211"/>
      <c r="I322" s="217"/>
      <c r="J322" s="217"/>
      <c r="K322" s="220"/>
      <c r="L322" s="220"/>
      <c r="M322" s="217"/>
      <c r="N322" s="217"/>
      <c r="O322" s="217"/>
      <c r="P322" s="211"/>
      <c r="Q322" s="211"/>
      <c r="R322" s="217"/>
      <c r="S322" s="217"/>
      <c r="T322" s="211"/>
      <c r="U322" s="211"/>
      <c r="V322" s="217"/>
      <c r="W322" s="217"/>
      <c r="X322" s="211"/>
      <c r="Y322" s="211"/>
      <c r="Z322" s="217"/>
      <c r="AA322" s="217"/>
      <c r="AB322" s="211"/>
      <c r="AC322" s="211"/>
      <c r="AD322" s="217"/>
      <c r="AE322" s="217"/>
      <c r="AF322" s="211"/>
      <c r="AG322" s="211"/>
      <c r="AH322" s="217"/>
      <c r="AI322" s="217"/>
      <c r="AJ322" s="211"/>
      <c r="AK322" s="211"/>
      <c r="AL322" s="211"/>
      <c r="AM322" s="211"/>
      <c r="AN322" s="214"/>
      <c r="AO322" s="214"/>
      <c r="AP322" s="214"/>
      <c r="AQ322" s="209"/>
      <c r="AR322" s="118" t="s">
        <v>123</v>
      </c>
      <c r="AS322" s="119"/>
      <c r="AT322" s="119"/>
      <c r="AU322" s="119"/>
      <c r="AV322" s="119">
        <v>3.6</v>
      </c>
      <c r="AW322" s="119"/>
      <c r="AX322" s="120"/>
      <c r="AY322" s="98">
        <f>SUM(AS322:AX322)</f>
        <v>3.6</v>
      </c>
      <c r="AZ322" s="74"/>
    </row>
    <row r="323" spans="2:52" ht="12.75">
      <c r="B323" s="73"/>
      <c r="C323" s="224"/>
      <c r="D323" s="236"/>
      <c r="E323" s="230"/>
      <c r="F323" s="221"/>
      <c r="G323" s="212"/>
      <c r="H323" s="212"/>
      <c r="I323" s="218"/>
      <c r="J323" s="218"/>
      <c r="K323" s="221"/>
      <c r="L323" s="221"/>
      <c r="M323" s="218"/>
      <c r="N323" s="218"/>
      <c r="O323" s="218"/>
      <c r="P323" s="212"/>
      <c r="Q323" s="212"/>
      <c r="R323" s="218"/>
      <c r="S323" s="218"/>
      <c r="T323" s="212"/>
      <c r="U323" s="212"/>
      <c r="V323" s="218"/>
      <c r="W323" s="218"/>
      <c r="X323" s="212"/>
      <c r="Y323" s="212"/>
      <c r="Z323" s="218"/>
      <c r="AA323" s="218"/>
      <c r="AB323" s="212"/>
      <c r="AC323" s="212"/>
      <c r="AD323" s="218"/>
      <c r="AE323" s="218"/>
      <c r="AF323" s="212"/>
      <c r="AG323" s="212"/>
      <c r="AH323" s="218"/>
      <c r="AI323" s="218"/>
      <c r="AJ323" s="212"/>
      <c r="AK323" s="212"/>
      <c r="AL323" s="212"/>
      <c r="AM323" s="212"/>
      <c r="AN323" s="215"/>
      <c r="AO323" s="215"/>
      <c r="AP323" s="215"/>
      <c r="AQ323" s="209"/>
      <c r="AR323" s="121" t="s">
        <v>124</v>
      </c>
      <c r="AS323" s="121"/>
      <c r="AT323" s="121"/>
      <c r="AU323" s="121"/>
      <c r="AV323" s="121"/>
      <c r="AW323" s="121"/>
      <c r="AX323" s="121"/>
      <c r="AY323" s="122"/>
      <c r="AZ323" s="74"/>
    </row>
    <row r="324" spans="2:52" ht="22.5">
      <c r="B324" s="73"/>
      <c r="C324" s="222" t="s">
        <v>330</v>
      </c>
      <c r="D324" s="234" t="s">
        <v>331</v>
      </c>
      <c r="E324" s="228"/>
      <c r="F324" s="219" t="s">
        <v>121</v>
      </c>
      <c r="G324" s="210"/>
      <c r="H324" s="210"/>
      <c r="I324" s="216">
        <v>0</v>
      </c>
      <c r="J324" s="216">
        <v>0</v>
      </c>
      <c r="K324" s="219">
        <v>2014</v>
      </c>
      <c r="L324" s="219">
        <v>2014</v>
      </c>
      <c r="M324" s="216">
        <f>AS325+AT325+AU325+AV325+AW325</f>
        <v>3.8</v>
      </c>
      <c r="N324" s="216"/>
      <c r="O324" s="216">
        <f>AU325</f>
        <v>0</v>
      </c>
      <c r="P324" s="210"/>
      <c r="Q324" s="210"/>
      <c r="R324" s="216"/>
      <c r="S324" s="216"/>
      <c r="T324" s="210"/>
      <c r="U324" s="210"/>
      <c r="V324" s="216"/>
      <c r="W324" s="216"/>
      <c r="X324" s="210"/>
      <c r="Y324" s="210"/>
      <c r="Z324" s="216"/>
      <c r="AA324" s="216"/>
      <c r="AB324" s="210"/>
      <c r="AC324" s="210"/>
      <c r="AD324" s="216"/>
      <c r="AE324" s="216"/>
      <c r="AF324" s="210"/>
      <c r="AG324" s="210"/>
      <c r="AH324" s="216"/>
      <c r="AI324" s="216"/>
      <c r="AJ324" s="210"/>
      <c r="AK324" s="210"/>
      <c r="AL324" s="210"/>
      <c r="AM324" s="210"/>
      <c r="AN324" s="213">
        <f>P324+T324+X324+AB324+AF324+AJ324</f>
        <v>0</v>
      </c>
      <c r="AO324" s="213">
        <f>Q324+U324+Y324+AC324+AG324+AK324</f>
        <v>0</v>
      </c>
      <c r="AP324" s="213">
        <f>R324+V324+Z324+AD324+AH324+AL324</f>
        <v>0</v>
      </c>
      <c r="AQ324" s="209">
        <f>S324+W324+AA324+AE324+AI324+AM324</f>
        <v>0</v>
      </c>
      <c r="AR324" s="116" t="s">
        <v>122</v>
      </c>
      <c r="AS324" s="117">
        <f aca="true" t="shared" si="124" ref="AS324:AX324">SUM(AS325:AS326)</f>
        <v>0</v>
      </c>
      <c r="AT324" s="117">
        <f t="shared" si="124"/>
        <v>0</v>
      </c>
      <c r="AU324" s="117">
        <f t="shared" si="124"/>
        <v>0</v>
      </c>
      <c r="AV324" s="117">
        <f t="shared" si="124"/>
        <v>3.8</v>
      </c>
      <c r="AW324" s="117">
        <f t="shared" si="124"/>
        <v>0</v>
      </c>
      <c r="AX324" s="117">
        <f t="shared" si="124"/>
        <v>0</v>
      </c>
      <c r="AY324" s="98">
        <f>SUM(AS324:AX324)</f>
        <v>3.8</v>
      </c>
      <c r="AZ324" s="74"/>
    </row>
    <row r="325" spans="2:52" ht="45">
      <c r="B325" s="73"/>
      <c r="C325" s="223"/>
      <c r="D325" s="235"/>
      <c r="E325" s="229"/>
      <c r="F325" s="220"/>
      <c r="G325" s="211"/>
      <c r="H325" s="211"/>
      <c r="I325" s="217"/>
      <c r="J325" s="217"/>
      <c r="K325" s="220"/>
      <c r="L325" s="220"/>
      <c r="M325" s="217"/>
      <c r="N325" s="217"/>
      <c r="O325" s="217"/>
      <c r="P325" s="211"/>
      <c r="Q325" s="211"/>
      <c r="R325" s="217"/>
      <c r="S325" s="217"/>
      <c r="T325" s="211"/>
      <c r="U325" s="211"/>
      <c r="V325" s="217"/>
      <c r="W325" s="217"/>
      <c r="X325" s="211"/>
      <c r="Y325" s="211"/>
      <c r="Z325" s="217"/>
      <c r="AA325" s="217"/>
      <c r="AB325" s="211"/>
      <c r="AC325" s="211"/>
      <c r="AD325" s="217"/>
      <c r="AE325" s="217"/>
      <c r="AF325" s="211"/>
      <c r="AG325" s="211"/>
      <c r="AH325" s="217"/>
      <c r="AI325" s="217"/>
      <c r="AJ325" s="211"/>
      <c r="AK325" s="211"/>
      <c r="AL325" s="211"/>
      <c r="AM325" s="211"/>
      <c r="AN325" s="214"/>
      <c r="AO325" s="214"/>
      <c r="AP325" s="214"/>
      <c r="AQ325" s="209"/>
      <c r="AR325" s="118" t="s">
        <v>123</v>
      </c>
      <c r="AS325" s="119"/>
      <c r="AT325" s="119"/>
      <c r="AU325" s="119"/>
      <c r="AV325" s="119">
        <v>3.8</v>
      </c>
      <c r="AW325" s="119"/>
      <c r="AX325" s="120"/>
      <c r="AY325" s="98">
        <f>SUM(AS325:AX325)</f>
        <v>3.8</v>
      </c>
      <c r="AZ325" s="74"/>
    </row>
    <row r="326" spans="2:52" ht="12.75">
      <c r="B326" s="73"/>
      <c r="C326" s="224"/>
      <c r="D326" s="236"/>
      <c r="E326" s="230"/>
      <c r="F326" s="221"/>
      <c r="G326" s="212"/>
      <c r="H326" s="212"/>
      <c r="I326" s="218"/>
      <c r="J326" s="218"/>
      <c r="K326" s="221"/>
      <c r="L326" s="221"/>
      <c r="M326" s="218"/>
      <c r="N326" s="218"/>
      <c r="O326" s="218"/>
      <c r="P326" s="212"/>
      <c r="Q326" s="212"/>
      <c r="R326" s="218"/>
      <c r="S326" s="218"/>
      <c r="T326" s="212"/>
      <c r="U326" s="212"/>
      <c r="V326" s="218"/>
      <c r="W326" s="218"/>
      <c r="X326" s="212"/>
      <c r="Y326" s="212"/>
      <c r="Z326" s="218"/>
      <c r="AA326" s="218"/>
      <c r="AB326" s="212"/>
      <c r="AC326" s="212"/>
      <c r="AD326" s="218"/>
      <c r="AE326" s="218"/>
      <c r="AF326" s="212"/>
      <c r="AG326" s="212"/>
      <c r="AH326" s="218"/>
      <c r="AI326" s="218"/>
      <c r="AJ326" s="212"/>
      <c r="AK326" s="212"/>
      <c r="AL326" s="212"/>
      <c r="AM326" s="212"/>
      <c r="AN326" s="215"/>
      <c r="AO326" s="215"/>
      <c r="AP326" s="215"/>
      <c r="AQ326" s="209"/>
      <c r="AR326" s="121" t="s">
        <v>124</v>
      </c>
      <c r="AS326" s="121"/>
      <c r="AT326" s="121"/>
      <c r="AU326" s="121"/>
      <c r="AV326" s="121"/>
      <c r="AW326" s="121"/>
      <c r="AX326" s="121"/>
      <c r="AY326" s="122"/>
      <c r="AZ326" s="74"/>
    </row>
    <row r="327" spans="2:52" ht="22.5">
      <c r="B327" s="73"/>
      <c r="C327" s="222" t="s">
        <v>332</v>
      </c>
      <c r="D327" s="234" t="s">
        <v>333</v>
      </c>
      <c r="E327" s="228"/>
      <c r="F327" s="219" t="s">
        <v>121</v>
      </c>
      <c r="G327" s="210"/>
      <c r="H327" s="210"/>
      <c r="I327" s="216">
        <v>0</v>
      </c>
      <c r="J327" s="216">
        <v>0</v>
      </c>
      <c r="K327" s="219">
        <v>2014</v>
      </c>
      <c r="L327" s="219">
        <v>2014</v>
      </c>
      <c r="M327" s="216">
        <f>AS328+AT328+AU328+AV328+AW328</f>
        <v>3.4</v>
      </c>
      <c r="N327" s="216"/>
      <c r="O327" s="216">
        <f>AU328</f>
        <v>0</v>
      </c>
      <c r="P327" s="210"/>
      <c r="Q327" s="210"/>
      <c r="R327" s="216"/>
      <c r="S327" s="216"/>
      <c r="T327" s="210"/>
      <c r="U327" s="210"/>
      <c r="V327" s="216"/>
      <c r="W327" s="216"/>
      <c r="X327" s="210"/>
      <c r="Y327" s="210"/>
      <c r="Z327" s="216"/>
      <c r="AA327" s="216"/>
      <c r="AB327" s="210"/>
      <c r="AC327" s="210"/>
      <c r="AD327" s="216"/>
      <c r="AE327" s="216"/>
      <c r="AF327" s="210"/>
      <c r="AG327" s="210"/>
      <c r="AH327" s="216"/>
      <c r="AI327" s="216"/>
      <c r="AJ327" s="210"/>
      <c r="AK327" s="210"/>
      <c r="AL327" s="210"/>
      <c r="AM327" s="210"/>
      <c r="AN327" s="213">
        <f>P327+T327+X327+AB327+AF327+AJ327</f>
        <v>0</v>
      </c>
      <c r="AO327" s="213">
        <f>Q327+U327+Y327+AC327+AG327+AK327</f>
        <v>0</v>
      </c>
      <c r="AP327" s="213">
        <f>R327+V327+Z327+AD327+AH327+AL327</f>
        <v>0</v>
      </c>
      <c r="AQ327" s="209">
        <f>S327+W327+AA327+AE327+AI327+AM327</f>
        <v>0</v>
      </c>
      <c r="AR327" s="116" t="s">
        <v>122</v>
      </c>
      <c r="AS327" s="117">
        <f aca="true" t="shared" si="125" ref="AS327:AX327">SUM(AS328:AS329)</f>
        <v>0</v>
      </c>
      <c r="AT327" s="117">
        <f t="shared" si="125"/>
        <v>0</v>
      </c>
      <c r="AU327" s="117">
        <f t="shared" si="125"/>
        <v>0</v>
      </c>
      <c r="AV327" s="117">
        <f t="shared" si="125"/>
        <v>3.4</v>
      </c>
      <c r="AW327" s="117">
        <f t="shared" si="125"/>
        <v>0</v>
      </c>
      <c r="AX327" s="117">
        <f t="shared" si="125"/>
        <v>0</v>
      </c>
      <c r="AY327" s="98">
        <f>SUM(AS327:AX327)</f>
        <v>3.4</v>
      </c>
      <c r="AZ327" s="74"/>
    </row>
    <row r="328" spans="2:52" ht="45">
      <c r="B328" s="73"/>
      <c r="C328" s="223"/>
      <c r="D328" s="235"/>
      <c r="E328" s="229"/>
      <c r="F328" s="220"/>
      <c r="G328" s="211"/>
      <c r="H328" s="211"/>
      <c r="I328" s="217"/>
      <c r="J328" s="217"/>
      <c r="K328" s="220"/>
      <c r="L328" s="220"/>
      <c r="M328" s="217"/>
      <c r="N328" s="217"/>
      <c r="O328" s="217"/>
      <c r="P328" s="211"/>
      <c r="Q328" s="211"/>
      <c r="R328" s="217"/>
      <c r="S328" s="217"/>
      <c r="T328" s="211"/>
      <c r="U328" s="211"/>
      <c r="V328" s="217"/>
      <c r="W328" s="217"/>
      <c r="X328" s="211"/>
      <c r="Y328" s="211"/>
      <c r="Z328" s="217"/>
      <c r="AA328" s="217"/>
      <c r="AB328" s="211"/>
      <c r="AC328" s="211"/>
      <c r="AD328" s="217"/>
      <c r="AE328" s="217"/>
      <c r="AF328" s="211"/>
      <c r="AG328" s="211"/>
      <c r="AH328" s="217"/>
      <c r="AI328" s="217"/>
      <c r="AJ328" s="211"/>
      <c r="AK328" s="211"/>
      <c r="AL328" s="211"/>
      <c r="AM328" s="211"/>
      <c r="AN328" s="214"/>
      <c r="AO328" s="214"/>
      <c r="AP328" s="214"/>
      <c r="AQ328" s="209"/>
      <c r="AR328" s="118" t="s">
        <v>123</v>
      </c>
      <c r="AS328" s="119"/>
      <c r="AT328" s="119"/>
      <c r="AU328" s="119"/>
      <c r="AV328" s="119">
        <v>3.4</v>
      </c>
      <c r="AW328" s="119"/>
      <c r="AX328" s="120"/>
      <c r="AY328" s="98">
        <f>SUM(AS328:AX328)</f>
        <v>3.4</v>
      </c>
      <c r="AZ328" s="74"/>
    </row>
    <row r="329" spans="2:52" ht="12.75">
      <c r="B329" s="73"/>
      <c r="C329" s="224"/>
      <c r="D329" s="236"/>
      <c r="E329" s="230"/>
      <c r="F329" s="221"/>
      <c r="G329" s="212"/>
      <c r="H329" s="212"/>
      <c r="I329" s="218"/>
      <c r="J329" s="218"/>
      <c r="K329" s="221"/>
      <c r="L329" s="221"/>
      <c r="M329" s="218"/>
      <c r="N329" s="218"/>
      <c r="O329" s="218"/>
      <c r="P329" s="212"/>
      <c r="Q329" s="212"/>
      <c r="R329" s="218"/>
      <c r="S329" s="218"/>
      <c r="T329" s="212"/>
      <c r="U329" s="212"/>
      <c r="V329" s="218"/>
      <c r="W329" s="218"/>
      <c r="X329" s="212"/>
      <c r="Y329" s="212"/>
      <c r="Z329" s="218"/>
      <c r="AA329" s="218"/>
      <c r="AB329" s="212"/>
      <c r="AC329" s="212"/>
      <c r="AD329" s="218"/>
      <c r="AE329" s="218"/>
      <c r="AF329" s="212"/>
      <c r="AG329" s="212"/>
      <c r="AH329" s="218"/>
      <c r="AI329" s="218"/>
      <c r="AJ329" s="212"/>
      <c r="AK329" s="212"/>
      <c r="AL329" s="212"/>
      <c r="AM329" s="212"/>
      <c r="AN329" s="215"/>
      <c r="AO329" s="215"/>
      <c r="AP329" s="215"/>
      <c r="AQ329" s="209"/>
      <c r="AR329" s="121" t="s">
        <v>124</v>
      </c>
      <c r="AS329" s="121"/>
      <c r="AT329" s="121"/>
      <c r="AU329" s="121"/>
      <c r="AV329" s="121"/>
      <c r="AW329" s="121"/>
      <c r="AX329" s="121"/>
      <c r="AY329" s="122"/>
      <c r="AZ329" s="74"/>
    </row>
    <row r="330" spans="2:52" ht="22.5">
      <c r="B330" s="73"/>
      <c r="C330" s="222" t="s">
        <v>334</v>
      </c>
      <c r="D330" s="234" t="s">
        <v>335</v>
      </c>
      <c r="E330" s="228"/>
      <c r="F330" s="219" t="s">
        <v>121</v>
      </c>
      <c r="G330" s="210"/>
      <c r="H330" s="210"/>
      <c r="I330" s="216">
        <v>0</v>
      </c>
      <c r="J330" s="216">
        <v>0</v>
      </c>
      <c r="K330" s="219">
        <v>2014</v>
      </c>
      <c r="L330" s="219">
        <v>2014</v>
      </c>
      <c r="M330" s="216">
        <f>AS331+AT331+AU331+AV331+AW331</f>
        <v>3.7</v>
      </c>
      <c r="N330" s="216"/>
      <c r="O330" s="216">
        <f>AU331</f>
        <v>0</v>
      </c>
      <c r="P330" s="210"/>
      <c r="Q330" s="210"/>
      <c r="R330" s="216"/>
      <c r="S330" s="216"/>
      <c r="T330" s="210"/>
      <c r="U330" s="210"/>
      <c r="V330" s="216"/>
      <c r="W330" s="216"/>
      <c r="X330" s="210"/>
      <c r="Y330" s="210"/>
      <c r="Z330" s="216"/>
      <c r="AA330" s="216"/>
      <c r="AB330" s="210"/>
      <c r="AC330" s="210"/>
      <c r="AD330" s="216"/>
      <c r="AE330" s="216"/>
      <c r="AF330" s="210"/>
      <c r="AG330" s="210"/>
      <c r="AH330" s="216"/>
      <c r="AI330" s="216"/>
      <c r="AJ330" s="210"/>
      <c r="AK330" s="210"/>
      <c r="AL330" s="210"/>
      <c r="AM330" s="210"/>
      <c r="AN330" s="213">
        <f>P330+T330+X330+AB330+AF330+AJ330</f>
        <v>0</v>
      </c>
      <c r="AO330" s="213">
        <f>Q330+U330+Y330+AC330+AG330+AK330</f>
        <v>0</v>
      </c>
      <c r="AP330" s="213">
        <f>R330+V330+Z330+AD330+AH330+AL330</f>
        <v>0</v>
      </c>
      <c r="AQ330" s="209">
        <f>S330+W330+AA330+AE330+AI330+AM330</f>
        <v>0</v>
      </c>
      <c r="AR330" s="116" t="s">
        <v>122</v>
      </c>
      <c r="AS330" s="117">
        <f aca="true" t="shared" si="126" ref="AS330:AX330">SUM(AS331:AS332)</f>
        <v>0</v>
      </c>
      <c r="AT330" s="117">
        <f t="shared" si="126"/>
        <v>0</v>
      </c>
      <c r="AU330" s="117">
        <f t="shared" si="126"/>
        <v>0</v>
      </c>
      <c r="AV330" s="117">
        <f t="shared" si="126"/>
        <v>3.7</v>
      </c>
      <c r="AW330" s="117">
        <f t="shared" si="126"/>
        <v>0</v>
      </c>
      <c r="AX330" s="117">
        <f t="shared" si="126"/>
        <v>0</v>
      </c>
      <c r="AY330" s="98">
        <f>SUM(AS330:AX330)</f>
        <v>3.7</v>
      </c>
      <c r="AZ330" s="74"/>
    </row>
    <row r="331" spans="2:52" ht="45">
      <c r="B331" s="73"/>
      <c r="C331" s="223"/>
      <c r="D331" s="235"/>
      <c r="E331" s="229"/>
      <c r="F331" s="220"/>
      <c r="G331" s="211"/>
      <c r="H331" s="211"/>
      <c r="I331" s="217"/>
      <c r="J331" s="217"/>
      <c r="K331" s="220"/>
      <c r="L331" s="220"/>
      <c r="M331" s="217"/>
      <c r="N331" s="217"/>
      <c r="O331" s="217"/>
      <c r="P331" s="211"/>
      <c r="Q331" s="211"/>
      <c r="R331" s="217"/>
      <c r="S331" s="217"/>
      <c r="T331" s="211"/>
      <c r="U331" s="211"/>
      <c r="V331" s="217"/>
      <c r="W331" s="217"/>
      <c r="X331" s="211"/>
      <c r="Y331" s="211"/>
      <c r="Z331" s="217"/>
      <c r="AA331" s="217"/>
      <c r="AB331" s="211"/>
      <c r="AC331" s="211"/>
      <c r="AD331" s="217"/>
      <c r="AE331" s="217"/>
      <c r="AF331" s="211"/>
      <c r="AG331" s="211"/>
      <c r="AH331" s="217"/>
      <c r="AI331" s="217"/>
      <c r="AJ331" s="211"/>
      <c r="AK331" s="211"/>
      <c r="AL331" s="211"/>
      <c r="AM331" s="211"/>
      <c r="AN331" s="214"/>
      <c r="AO331" s="214"/>
      <c r="AP331" s="214"/>
      <c r="AQ331" s="209"/>
      <c r="AR331" s="118" t="s">
        <v>123</v>
      </c>
      <c r="AS331" s="119"/>
      <c r="AT331" s="119"/>
      <c r="AU331" s="119"/>
      <c r="AV331" s="119">
        <v>3.7</v>
      </c>
      <c r="AW331" s="119"/>
      <c r="AX331" s="120"/>
      <c r="AY331" s="98">
        <f>SUM(AS331:AX331)</f>
        <v>3.7</v>
      </c>
      <c r="AZ331" s="74"/>
    </row>
    <row r="332" spans="2:52" ht="12.75">
      <c r="B332" s="73"/>
      <c r="C332" s="224"/>
      <c r="D332" s="236"/>
      <c r="E332" s="230"/>
      <c r="F332" s="221"/>
      <c r="G332" s="212"/>
      <c r="H332" s="212"/>
      <c r="I332" s="218"/>
      <c r="J332" s="218"/>
      <c r="K332" s="221"/>
      <c r="L332" s="221"/>
      <c r="M332" s="218"/>
      <c r="N332" s="218"/>
      <c r="O332" s="218"/>
      <c r="P332" s="212"/>
      <c r="Q332" s="212"/>
      <c r="R332" s="218"/>
      <c r="S332" s="218"/>
      <c r="T332" s="212"/>
      <c r="U332" s="212"/>
      <c r="V332" s="218"/>
      <c r="W332" s="218"/>
      <c r="X332" s="212"/>
      <c r="Y332" s="212"/>
      <c r="Z332" s="218"/>
      <c r="AA332" s="218"/>
      <c r="AB332" s="212"/>
      <c r="AC332" s="212"/>
      <c r="AD332" s="218"/>
      <c r="AE332" s="218"/>
      <c r="AF332" s="212"/>
      <c r="AG332" s="212"/>
      <c r="AH332" s="218"/>
      <c r="AI332" s="218"/>
      <c r="AJ332" s="212"/>
      <c r="AK332" s="212"/>
      <c r="AL332" s="212"/>
      <c r="AM332" s="212"/>
      <c r="AN332" s="215"/>
      <c r="AO332" s="215"/>
      <c r="AP332" s="215"/>
      <c r="AQ332" s="209"/>
      <c r="AR332" s="121" t="s">
        <v>124</v>
      </c>
      <c r="AS332" s="121"/>
      <c r="AT332" s="121"/>
      <c r="AU332" s="121"/>
      <c r="AV332" s="121"/>
      <c r="AW332" s="121"/>
      <c r="AX332" s="121"/>
      <c r="AY332" s="122"/>
      <c r="AZ332" s="74"/>
    </row>
    <row r="333" spans="2:52" ht="22.5">
      <c r="B333" s="73"/>
      <c r="C333" s="222" t="s">
        <v>336</v>
      </c>
      <c r="D333" s="234" t="s">
        <v>337</v>
      </c>
      <c r="E333" s="228"/>
      <c r="F333" s="219" t="s">
        <v>121</v>
      </c>
      <c r="G333" s="210"/>
      <c r="H333" s="210"/>
      <c r="I333" s="216">
        <v>0</v>
      </c>
      <c r="J333" s="216">
        <v>0</v>
      </c>
      <c r="K333" s="219">
        <v>2015</v>
      </c>
      <c r="L333" s="219">
        <v>2015</v>
      </c>
      <c r="M333" s="216">
        <f>AS334+AT334+AU334+AV334+AW334</f>
        <v>3.6</v>
      </c>
      <c r="N333" s="216"/>
      <c r="O333" s="216">
        <f>AU334</f>
        <v>0</v>
      </c>
      <c r="P333" s="210"/>
      <c r="Q333" s="210"/>
      <c r="R333" s="216"/>
      <c r="S333" s="216"/>
      <c r="T333" s="210"/>
      <c r="U333" s="210"/>
      <c r="V333" s="216"/>
      <c r="W333" s="216"/>
      <c r="X333" s="210"/>
      <c r="Y333" s="210"/>
      <c r="Z333" s="216"/>
      <c r="AA333" s="216"/>
      <c r="AB333" s="210"/>
      <c r="AC333" s="210"/>
      <c r="AD333" s="216"/>
      <c r="AE333" s="216"/>
      <c r="AF333" s="210"/>
      <c r="AG333" s="210"/>
      <c r="AH333" s="216"/>
      <c r="AI333" s="216"/>
      <c r="AJ333" s="210"/>
      <c r="AK333" s="210"/>
      <c r="AL333" s="210"/>
      <c r="AM333" s="210"/>
      <c r="AN333" s="213">
        <f>P333+T333+X333+AB333+AF333+AJ333</f>
        <v>0</v>
      </c>
      <c r="AO333" s="213">
        <f>Q333+U333+Y333+AC333+AG333+AK333</f>
        <v>0</v>
      </c>
      <c r="AP333" s="213">
        <f>R333+V333+Z333+AD333+AH333+AL333</f>
        <v>0</v>
      </c>
      <c r="AQ333" s="209">
        <f>S333+W333+AA333+AE333+AI333+AM333</f>
        <v>0</v>
      </c>
      <c r="AR333" s="116" t="s">
        <v>122</v>
      </c>
      <c r="AS333" s="117">
        <f aca="true" t="shared" si="127" ref="AS333:AX333">SUM(AS334:AS335)</f>
        <v>0</v>
      </c>
      <c r="AT333" s="117">
        <f t="shared" si="127"/>
        <v>0</v>
      </c>
      <c r="AU333" s="117">
        <f t="shared" si="127"/>
        <v>0</v>
      </c>
      <c r="AV333" s="117">
        <f t="shared" si="127"/>
        <v>0</v>
      </c>
      <c r="AW333" s="117">
        <f t="shared" si="127"/>
        <v>3.6</v>
      </c>
      <c r="AX333" s="117">
        <f t="shared" si="127"/>
        <v>0</v>
      </c>
      <c r="AY333" s="98">
        <f>SUM(AS333:AX333)</f>
        <v>3.6</v>
      </c>
      <c r="AZ333" s="74"/>
    </row>
    <row r="334" spans="2:52" ht="45">
      <c r="B334" s="73"/>
      <c r="C334" s="223"/>
      <c r="D334" s="235"/>
      <c r="E334" s="229"/>
      <c r="F334" s="220"/>
      <c r="G334" s="211"/>
      <c r="H334" s="211"/>
      <c r="I334" s="217"/>
      <c r="J334" s="217"/>
      <c r="K334" s="220"/>
      <c r="L334" s="220"/>
      <c r="M334" s="217"/>
      <c r="N334" s="217"/>
      <c r="O334" s="217"/>
      <c r="P334" s="211"/>
      <c r="Q334" s="211"/>
      <c r="R334" s="217"/>
      <c r="S334" s="217"/>
      <c r="T334" s="211"/>
      <c r="U334" s="211"/>
      <c r="V334" s="217"/>
      <c r="W334" s="217"/>
      <c r="X334" s="211"/>
      <c r="Y334" s="211"/>
      <c r="Z334" s="217"/>
      <c r="AA334" s="217"/>
      <c r="AB334" s="211"/>
      <c r="AC334" s="211"/>
      <c r="AD334" s="217"/>
      <c r="AE334" s="217"/>
      <c r="AF334" s="211"/>
      <c r="AG334" s="211"/>
      <c r="AH334" s="217"/>
      <c r="AI334" s="217"/>
      <c r="AJ334" s="211"/>
      <c r="AK334" s="211"/>
      <c r="AL334" s="211"/>
      <c r="AM334" s="211"/>
      <c r="AN334" s="214"/>
      <c r="AO334" s="214"/>
      <c r="AP334" s="214"/>
      <c r="AQ334" s="209"/>
      <c r="AR334" s="118" t="s">
        <v>123</v>
      </c>
      <c r="AS334" s="119"/>
      <c r="AT334" s="119"/>
      <c r="AU334" s="119"/>
      <c r="AV334" s="119"/>
      <c r="AW334" s="119">
        <v>3.6</v>
      </c>
      <c r="AX334" s="120"/>
      <c r="AY334" s="98">
        <f>SUM(AS334:AX334)</f>
        <v>3.6</v>
      </c>
      <c r="AZ334" s="74"/>
    </row>
    <row r="335" spans="2:52" ht="12.75">
      <c r="B335" s="73"/>
      <c r="C335" s="224"/>
      <c r="D335" s="236"/>
      <c r="E335" s="230"/>
      <c r="F335" s="221"/>
      <c r="G335" s="212"/>
      <c r="H335" s="212"/>
      <c r="I335" s="218"/>
      <c r="J335" s="218"/>
      <c r="K335" s="221"/>
      <c r="L335" s="221"/>
      <c r="M335" s="218"/>
      <c r="N335" s="218"/>
      <c r="O335" s="218"/>
      <c r="P335" s="212"/>
      <c r="Q335" s="212"/>
      <c r="R335" s="218"/>
      <c r="S335" s="218"/>
      <c r="T335" s="212"/>
      <c r="U335" s="212"/>
      <c r="V335" s="218"/>
      <c r="W335" s="218"/>
      <c r="X335" s="212"/>
      <c r="Y335" s="212"/>
      <c r="Z335" s="218"/>
      <c r="AA335" s="218"/>
      <c r="AB335" s="212"/>
      <c r="AC335" s="212"/>
      <c r="AD335" s="218"/>
      <c r="AE335" s="218"/>
      <c r="AF335" s="212"/>
      <c r="AG335" s="212"/>
      <c r="AH335" s="218"/>
      <c r="AI335" s="218"/>
      <c r="AJ335" s="212"/>
      <c r="AK335" s="212"/>
      <c r="AL335" s="212"/>
      <c r="AM335" s="212"/>
      <c r="AN335" s="215"/>
      <c r="AO335" s="215"/>
      <c r="AP335" s="215"/>
      <c r="AQ335" s="209"/>
      <c r="AR335" s="121" t="s">
        <v>124</v>
      </c>
      <c r="AS335" s="121"/>
      <c r="AT335" s="121"/>
      <c r="AU335" s="121"/>
      <c r="AV335" s="121"/>
      <c r="AW335" s="121"/>
      <c r="AX335" s="121"/>
      <c r="AY335" s="122"/>
      <c r="AZ335" s="74"/>
    </row>
    <row r="336" spans="2:52" ht="22.5">
      <c r="B336" s="73"/>
      <c r="C336" s="222" t="s">
        <v>338</v>
      </c>
      <c r="D336" s="234" t="s">
        <v>339</v>
      </c>
      <c r="E336" s="228"/>
      <c r="F336" s="219" t="s">
        <v>121</v>
      </c>
      <c r="G336" s="210"/>
      <c r="H336" s="210"/>
      <c r="I336" s="216">
        <v>0</v>
      </c>
      <c r="J336" s="216">
        <v>0</v>
      </c>
      <c r="K336" s="219">
        <v>2015</v>
      </c>
      <c r="L336" s="219">
        <v>2015</v>
      </c>
      <c r="M336" s="216">
        <f>AS337+AT337+AU337+AV337+AW337</f>
        <v>3.4</v>
      </c>
      <c r="N336" s="216"/>
      <c r="O336" s="216">
        <f>AU337</f>
        <v>0</v>
      </c>
      <c r="P336" s="210"/>
      <c r="Q336" s="210"/>
      <c r="R336" s="216"/>
      <c r="S336" s="216"/>
      <c r="T336" s="210"/>
      <c r="U336" s="210"/>
      <c r="V336" s="216"/>
      <c r="W336" s="216"/>
      <c r="X336" s="210"/>
      <c r="Y336" s="210"/>
      <c r="Z336" s="216"/>
      <c r="AA336" s="216"/>
      <c r="AB336" s="210"/>
      <c r="AC336" s="210"/>
      <c r="AD336" s="216"/>
      <c r="AE336" s="216"/>
      <c r="AF336" s="210"/>
      <c r="AG336" s="210"/>
      <c r="AH336" s="216"/>
      <c r="AI336" s="216"/>
      <c r="AJ336" s="210"/>
      <c r="AK336" s="210"/>
      <c r="AL336" s="210"/>
      <c r="AM336" s="210"/>
      <c r="AN336" s="213">
        <f>P336+T336+X336+AB336+AF336+AJ336</f>
        <v>0</v>
      </c>
      <c r="AO336" s="213">
        <f>Q336+U336+Y336+AC336+AG336+AK336</f>
        <v>0</v>
      </c>
      <c r="AP336" s="213">
        <f>R336+V336+Z336+AD336+AH336+AL336</f>
        <v>0</v>
      </c>
      <c r="AQ336" s="209">
        <f>S336+W336+AA336+AE336+AI336+AM336</f>
        <v>0</v>
      </c>
      <c r="AR336" s="116" t="s">
        <v>122</v>
      </c>
      <c r="AS336" s="117">
        <f aca="true" t="shared" si="128" ref="AS336:AX336">SUM(AS337:AS338)</f>
        <v>0</v>
      </c>
      <c r="AT336" s="117">
        <f t="shared" si="128"/>
        <v>0</v>
      </c>
      <c r="AU336" s="117">
        <f t="shared" si="128"/>
        <v>0</v>
      </c>
      <c r="AV336" s="117">
        <f t="shared" si="128"/>
        <v>0</v>
      </c>
      <c r="AW336" s="117">
        <f t="shared" si="128"/>
        <v>3.4</v>
      </c>
      <c r="AX336" s="117">
        <f t="shared" si="128"/>
        <v>0</v>
      </c>
      <c r="AY336" s="98">
        <f>SUM(AS336:AX336)</f>
        <v>3.4</v>
      </c>
      <c r="AZ336" s="74"/>
    </row>
    <row r="337" spans="2:52" ht="45">
      <c r="B337" s="73"/>
      <c r="C337" s="223"/>
      <c r="D337" s="235"/>
      <c r="E337" s="229"/>
      <c r="F337" s="220"/>
      <c r="G337" s="211"/>
      <c r="H337" s="211"/>
      <c r="I337" s="217"/>
      <c r="J337" s="217"/>
      <c r="K337" s="220"/>
      <c r="L337" s="220"/>
      <c r="M337" s="217"/>
      <c r="N337" s="217"/>
      <c r="O337" s="217"/>
      <c r="P337" s="211"/>
      <c r="Q337" s="211"/>
      <c r="R337" s="217"/>
      <c r="S337" s="217"/>
      <c r="T337" s="211"/>
      <c r="U337" s="211"/>
      <c r="V337" s="217"/>
      <c r="W337" s="217"/>
      <c r="X337" s="211"/>
      <c r="Y337" s="211"/>
      <c r="Z337" s="217"/>
      <c r="AA337" s="217"/>
      <c r="AB337" s="211"/>
      <c r="AC337" s="211"/>
      <c r="AD337" s="217"/>
      <c r="AE337" s="217"/>
      <c r="AF337" s="211"/>
      <c r="AG337" s="211"/>
      <c r="AH337" s="217"/>
      <c r="AI337" s="217"/>
      <c r="AJ337" s="211"/>
      <c r="AK337" s="211"/>
      <c r="AL337" s="211"/>
      <c r="AM337" s="211"/>
      <c r="AN337" s="214"/>
      <c r="AO337" s="214"/>
      <c r="AP337" s="214"/>
      <c r="AQ337" s="209"/>
      <c r="AR337" s="118" t="s">
        <v>123</v>
      </c>
      <c r="AS337" s="119"/>
      <c r="AT337" s="119"/>
      <c r="AU337" s="119"/>
      <c r="AV337" s="119"/>
      <c r="AW337" s="119">
        <v>3.4</v>
      </c>
      <c r="AX337" s="120"/>
      <c r="AY337" s="98">
        <f>SUM(AS337:AX337)</f>
        <v>3.4</v>
      </c>
      <c r="AZ337" s="74"/>
    </row>
    <row r="338" spans="2:52" ht="12.75">
      <c r="B338" s="73"/>
      <c r="C338" s="224"/>
      <c r="D338" s="236"/>
      <c r="E338" s="230"/>
      <c r="F338" s="221"/>
      <c r="G338" s="212"/>
      <c r="H338" s="212"/>
      <c r="I338" s="218"/>
      <c r="J338" s="218"/>
      <c r="K338" s="221"/>
      <c r="L338" s="221"/>
      <c r="M338" s="218"/>
      <c r="N338" s="218"/>
      <c r="O338" s="218"/>
      <c r="P338" s="212"/>
      <c r="Q338" s="212"/>
      <c r="R338" s="218"/>
      <c r="S338" s="218"/>
      <c r="T338" s="212"/>
      <c r="U338" s="212"/>
      <c r="V338" s="218"/>
      <c r="W338" s="218"/>
      <c r="X338" s="212"/>
      <c r="Y338" s="212"/>
      <c r="Z338" s="218"/>
      <c r="AA338" s="218"/>
      <c r="AB338" s="212"/>
      <c r="AC338" s="212"/>
      <c r="AD338" s="218"/>
      <c r="AE338" s="218"/>
      <c r="AF338" s="212"/>
      <c r="AG338" s="212"/>
      <c r="AH338" s="218"/>
      <c r="AI338" s="218"/>
      <c r="AJ338" s="212"/>
      <c r="AK338" s="212"/>
      <c r="AL338" s="212"/>
      <c r="AM338" s="212"/>
      <c r="AN338" s="215"/>
      <c r="AO338" s="215"/>
      <c r="AP338" s="215"/>
      <c r="AQ338" s="209"/>
      <c r="AR338" s="121" t="s">
        <v>124</v>
      </c>
      <c r="AS338" s="121"/>
      <c r="AT338" s="121"/>
      <c r="AU338" s="121"/>
      <c r="AV338" s="121"/>
      <c r="AW338" s="121"/>
      <c r="AX338" s="121"/>
      <c r="AY338" s="122"/>
      <c r="AZ338" s="74"/>
    </row>
    <row r="339" spans="2:52" ht="22.5">
      <c r="B339" s="73"/>
      <c r="C339" s="222" t="s">
        <v>340</v>
      </c>
      <c r="D339" s="234" t="s">
        <v>341</v>
      </c>
      <c r="E339" s="228"/>
      <c r="F339" s="219" t="s">
        <v>121</v>
      </c>
      <c r="G339" s="210"/>
      <c r="H339" s="210"/>
      <c r="I339" s="216">
        <v>0</v>
      </c>
      <c r="J339" s="216">
        <v>0</v>
      </c>
      <c r="K339" s="219">
        <v>2015</v>
      </c>
      <c r="L339" s="219">
        <v>2015</v>
      </c>
      <c r="M339" s="216">
        <f>AS340+AT340+AU340+AV340+AW340</f>
        <v>3.7</v>
      </c>
      <c r="N339" s="216"/>
      <c r="O339" s="216">
        <f>AU340</f>
        <v>0</v>
      </c>
      <c r="P339" s="210"/>
      <c r="Q339" s="210"/>
      <c r="R339" s="216"/>
      <c r="S339" s="216"/>
      <c r="T339" s="210"/>
      <c r="U339" s="210"/>
      <c r="V339" s="216"/>
      <c r="W339" s="216"/>
      <c r="X339" s="210"/>
      <c r="Y339" s="210"/>
      <c r="Z339" s="216"/>
      <c r="AA339" s="216"/>
      <c r="AB339" s="210"/>
      <c r="AC339" s="210"/>
      <c r="AD339" s="216"/>
      <c r="AE339" s="216"/>
      <c r="AF339" s="210"/>
      <c r="AG339" s="210"/>
      <c r="AH339" s="216"/>
      <c r="AI339" s="216"/>
      <c r="AJ339" s="210"/>
      <c r="AK339" s="210"/>
      <c r="AL339" s="210"/>
      <c r="AM339" s="210"/>
      <c r="AN339" s="213">
        <f>P339+T339+X339+AB339+AF339+AJ339</f>
        <v>0</v>
      </c>
      <c r="AO339" s="213">
        <f>Q339+U339+Y339+AC339+AG339+AK339</f>
        <v>0</v>
      </c>
      <c r="AP339" s="213">
        <f>R339+V339+Z339+AD339+AH339+AL339</f>
        <v>0</v>
      </c>
      <c r="AQ339" s="209">
        <f>S339+W339+AA339+AE339+AI339+AM339</f>
        <v>0</v>
      </c>
      <c r="AR339" s="116" t="s">
        <v>122</v>
      </c>
      <c r="AS339" s="117">
        <f aca="true" t="shared" si="129" ref="AS339:AX339">SUM(AS340:AS341)</f>
        <v>0</v>
      </c>
      <c r="AT339" s="117">
        <f t="shared" si="129"/>
        <v>0</v>
      </c>
      <c r="AU339" s="117">
        <f t="shared" si="129"/>
        <v>0</v>
      </c>
      <c r="AV339" s="117">
        <f t="shared" si="129"/>
        <v>0</v>
      </c>
      <c r="AW339" s="117">
        <f t="shared" si="129"/>
        <v>3.7</v>
      </c>
      <c r="AX339" s="117">
        <f t="shared" si="129"/>
        <v>0</v>
      </c>
      <c r="AY339" s="98">
        <f>SUM(AS339:AX339)</f>
        <v>3.7</v>
      </c>
      <c r="AZ339" s="74"/>
    </row>
    <row r="340" spans="2:52" ht="45">
      <c r="B340" s="73"/>
      <c r="C340" s="223"/>
      <c r="D340" s="235"/>
      <c r="E340" s="229"/>
      <c r="F340" s="220"/>
      <c r="G340" s="211"/>
      <c r="H340" s="211"/>
      <c r="I340" s="217"/>
      <c r="J340" s="217"/>
      <c r="K340" s="220"/>
      <c r="L340" s="220"/>
      <c r="M340" s="217"/>
      <c r="N340" s="217"/>
      <c r="O340" s="217"/>
      <c r="P340" s="211"/>
      <c r="Q340" s="211"/>
      <c r="R340" s="217"/>
      <c r="S340" s="217"/>
      <c r="T340" s="211"/>
      <c r="U340" s="211"/>
      <c r="V340" s="217"/>
      <c r="W340" s="217"/>
      <c r="X340" s="211"/>
      <c r="Y340" s="211"/>
      <c r="Z340" s="217"/>
      <c r="AA340" s="217"/>
      <c r="AB340" s="211"/>
      <c r="AC340" s="211"/>
      <c r="AD340" s="217"/>
      <c r="AE340" s="217"/>
      <c r="AF340" s="211"/>
      <c r="AG340" s="211"/>
      <c r="AH340" s="217"/>
      <c r="AI340" s="217"/>
      <c r="AJ340" s="211"/>
      <c r="AK340" s="211"/>
      <c r="AL340" s="211"/>
      <c r="AM340" s="211"/>
      <c r="AN340" s="214"/>
      <c r="AO340" s="214"/>
      <c r="AP340" s="214"/>
      <c r="AQ340" s="209"/>
      <c r="AR340" s="118" t="s">
        <v>123</v>
      </c>
      <c r="AS340" s="119"/>
      <c r="AT340" s="119"/>
      <c r="AU340" s="119"/>
      <c r="AV340" s="119"/>
      <c r="AW340" s="119">
        <v>3.7</v>
      </c>
      <c r="AX340" s="120"/>
      <c r="AY340" s="98">
        <f>SUM(AS340:AX340)</f>
        <v>3.7</v>
      </c>
      <c r="AZ340" s="74"/>
    </row>
    <row r="341" spans="2:52" ht="12.75">
      <c r="B341" s="73"/>
      <c r="C341" s="224"/>
      <c r="D341" s="236"/>
      <c r="E341" s="230"/>
      <c r="F341" s="221"/>
      <c r="G341" s="212"/>
      <c r="H341" s="212"/>
      <c r="I341" s="218"/>
      <c r="J341" s="218"/>
      <c r="K341" s="221"/>
      <c r="L341" s="221"/>
      <c r="M341" s="218"/>
      <c r="N341" s="218"/>
      <c r="O341" s="218"/>
      <c r="P341" s="212"/>
      <c r="Q341" s="212"/>
      <c r="R341" s="218"/>
      <c r="S341" s="218"/>
      <c r="T341" s="212"/>
      <c r="U341" s="212"/>
      <c r="V341" s="218"/>
      <c r="W341" s="218"/>
      <c r="X341" s="212"/>
      <c r="Y341" s="212"/>
      <c r="Z341" s="218"/>
      <c r="AA341" s="218"/>
      <c r="AB341" s="212"/>
      <c r="AC341" s="212"/>
      <c r="AD341" s="218"/>
      <c r="AE341" s="218"/>
      <c r="AF341" s="212"/>
      <c r="AG341" s="212"/>
      <c r="AH341" s="218"/>
      <c r="AI341" s="218"/>
      <c r="AJ341" s="212"/>
      <c r="AK341" s="212"/>
      <c r="AL341" s="212"/>
      <c r="AM341" s="212"/>
      <c r="AN341" s="215"/>
      <c r="AO341" s="215"/>
      <c r="AP341" s="215"/>
      <c r="AQ341" s="209"/>
      <c r="AR341" s="121" t="s">
        <v>124</v>
      </c>
      <c r="AS341" s="121"/>
      <c r="AT341" s="121"/>
      <c r="AU341" s="121"/>
      <c r="AV341" s="121"/>
      <c r="AW341" s="121"/>
      <c r="AX341" s="121"/>
      <c r="AY341" s="122"/>
      <c r="AZ341" s="74"/>
    </row>
    <row r="342" spans="2:52" ht="22.5">
      <c r="B342" s="73"/>
      <c r="C342" s="222" t="s">
        <v>342</v>
      </c>
      <c r="D342" s="234" t="s">
        <v>343</v>
      </c>
      <c r="E342" s="228"/>
      <c r="F342" s="219" t="s">
        <v>121</v>
      </c>
      <c r="G342" s="210"/>
      <c r="H342" s="210"/>
      <c r="I342" s="216">
        <v>0</v>
      </c>
      <c r="J342" s="216">
        <v>0</v>
      </c>
      <c r="K342" s="219">
        <v>2014</v>
      </c>
      <c r="L342" s="219">
        <v>2014</v>
      </c>
      <c r="M342" s="216">
        <f>AS343+AT343+AU343+AV343+AW343</f>
        <v>3.6</v>
      </c>
      <c r="N342" s="216"/>
      <c r="O342" s="216">
        <f>AU343</f>
        <v>0</v>
      </c>
      <c r="P342" s="210"/>
      <c r="Q342" s="210"/>
      <c r="R342" s="216"/>
      <c r="S342" s="216"/>
      <c r="T342" s="210"/>
      <c r="U342" s="210"/>
      <c r="V342" s="216"/>
      <c r="W342" s="216"/>
      <c r="X342" s="210"/>
      <c r="Y342" s="210"/>
      <c r="Z342" s="216"/>
      <c r="AA342" s="216"/>
      <c r="AB342" s="210"/>
      <c r="AC342" s="210"/>
      <c r="AD342" s="216"/>
      <c r="AE342" s="216"/>
      <c r="AF342" s="210"/>
      <c r="AG342" s="210"/>
      <c r="AH342" s="216"/>
      <c r="AI342" s="216"/>
      <c r="AJ342" s="210"/>
      <c r="AK342" s="210"/>
      <c r="AL342" s="210"/>
      <c r="AM342" s="210"/>
      <c r="AN342" s="213">
        <f>P342+T342+X342+AB342+AF342+AJ342</f>
        <v>0</v>
      </c>
      <c r="AO342" s="213">
        <f>Q342+U342+Y342+AC342+AG342+AK342</f>
        <v>0</v>
      </c>
      <c r="AP342" s="213">
        <f>R342+V342+Z342+AD342+AH342+AL342</f>
        <v>0</v>
      </c>
      <c r="AQ342" s="209">
        <f>S342+W342+AA342+AE342+AI342+AM342</f>
        <v>0</v>
      </c>
      <c r="AR342" s="116" t="s">
        <v>122</v>
      </c>
      <c r="AS342" s="117">
        <f aca="true" t="shared" si="130" ref="AS342:AX342">SUM(AS343:AS344)</f>
        <v>0</v>
      </c>
      <c r="AT342" s="117">
        <f t="shared" si="130"/>
        <v>0</v>
      </c>
      <c r="AU342" s="117">
        <f t="shared" si="130"/>
        <v>0</v>
      </c>
      <c r="AV342" s="117">
        <f t="shared" si="130"/>
        <v>3.6</v>
      </c>
      <c r="AW342" s="117">
        <f t="shared" si="130"/>
        <v>0</v>
      </c>
      <c r="AX342" s="117">
        <f t="shared" si="130"/>
        <v>0</v>
      </c>
      <c r="AY342" s="98">
        <f>SUM(AS342:AX342)</f>
        <v>3.6</v>
      </c>
      <c r="AZ342" s="74"/>
    </row>
    <row r="343" spans="2:52" ht="45">
      <c r="B343" s="73"/>
      <c r="C343" s="223"/>
      <c r="D343" s="235"/>
      <c r="E343" s="229"/>
      <c r="F343" s="220"/>
      <c r="G343" s="211"/>
      <c r="H343" s="211"/>
      <c r="I343" s="217"/>
      <c r="J343" s="217"/>
      <c r="K343" s="220"/>
      <c r="L343" s="220"/>
      <c r="M343" s="217"/>
      <c r="N343" s="217"/>
      <c r="O343" s="217"/>
      <c r="P343" s="211"/>
      <c r="Q343" s="211"/>
      <c r="R343" s="217"/>
      <c r="S343" s="217"/>
      <c r="T343" s="211"/>
      <c r="U343" s="211"/>
      <c r="V343" s="217"/>
      <c r="W343" s="217"/>
      <c r="X343" s="211"/>
      <c r="Y343" s="211"/>
      <c r="Z343" s="217"/>
      <c r="AA343" s="217"/>
      <c r="AB343" s="211"/>
      <c r="AC343" s="211"/>
      <c r="AD343" s="217"/>
      <c r="AE343" s="217"/>
      <c r="AF343" s="211"/>
      <c r="AG343" s="211"/>
      <c r="AH343" s="217"/>
      <c r="AI343" s="217"/>
      <c r="AJ343" s="211"/>
      <c r="AK343" s="211"/>
      <c r="AL343" s="211"/>
      <c r="AM343" s="211"/>
      <c r="AN343" s="214"/>
      <c r="AO343" s="214"/>
      <c r="AP343" s="214"/>
      <c r="AQ343" s="209"/>
      <c r="AR343" s="118" t="s">
        <v>123</v>
      </c>
      <c r="AS343" s="119"/>
      <c r="AT343" s="119"/>
      <c r="AU343" s="119"/>
      <c r="AV343" s="119">
        <v>3.6</v>
      </c>
      <c r="AW343" s="119"/>
      <c r="AX343" s="120"/>
      <c r="AY343" s="98">
        <f>SUM(AS343:AX343)</f>
        <v>3.6</v>
      </c>
      <c r="AZ343" s="74"/>
    </row>
    <row r="344" spans="2:52" ht="12.75">
      <c r="B344" s="73"/>
      <c r="C344" s="224"/>
      <c r="D344" s="236"/>
      <c r="E344" s="230"/>
      <c r="F344" s="221"/>
      <c r="G344" s="212"/>
      <c r="H344" s="212"/>
      <c r="I344" s="218"/>
      <c r="J344" s="218"/>
      <c r="K344" s="221"/>
      <c r="L344" s="221"/>
      <c r="M344" s="218"/>
      <c r="N344" s="218"/>
      <c r="O344" s="218"/>
      <c r="P344" s="212"/>
      <c r="Q344" s="212"/>
      <c r="R344" s="218"/>
      <c r="S344" s="218"/>
      <c r="T344" s="212"/>
      <c r="U344" s="212"/>
      <c r="V344" s="218"/>
      <c r="W344" s="218"/>
      <c r="X344" s="212"/>
      <c r="Y344" s="212"/>
      <c r="Z344" s="218"/>
      <c r="AA344" s="218"/>
      <c r="AB344" s="212"/>
      <c r="AC344" s="212"/>
      <c r="AD344" s="218"/>
      <c r="AE344" s="218"/>
      <c r="AF344" s="212"/>
      <c r="AG344" s="212"/>
      <c r="AH344" s="218"/>
      <c r="AI344" s="218"/>
      <c r="AJ344" s="212"/>
      <c r="AK344" s="212"/>
      <c r="AL344" s="212"/>
      <c r="AM344" s="212"/>
      <c r="AN344" s="215"/>
      <c r="AO344" s="215"/>
      <c r="AP344" s="215"/>
      <c r="AQ344" s="209"/>
      <c r="AR344" s="121" t="s">
        <v>124</v>
      </c>
      <c r="AS344" s="121"/>
      <c r="AT344" s="121"/>
      <c r="AU344" s="121"/>
      <c r="AV344" s="121"/>
      <c r="AW344" s="121"/>
      <c r="AX344" s="121"/>
      <c r="AY344" s="122"/>
      <c r="AZ344" s="74"/>
    </row>
    <row r="345" spans="2:52" ht="22.5">
      <c r="B345" s="73"/>
      <c r="C345" s="222" t="s">
        <v>344</v>
      </c>
      <c r="D345" s="234" t="s">
        <v>345</v>
      </c>
      <c r="E345" s="228"/>
      <c r="F345" s="219" t="s">
        <v>121</v>
      </c>
      <c r="G345" s="210"/>
      <c r="H345" s="210"/>
      <c r="I345" s="216">
        <v>0</v>
      </c>
      <c r="J345" s="216">
        <v>0</v>
      </c>
      <c r="K345" s="219">
        <v>2014</v>
      </c>
      <c r="L345" s="219">
        <v>2014</v>
      </c>
      <c r="M345" s="216">
        <f>AS346+AT346+AU346+AV346+AW346</f>
        <v>30.159999999999997</v>
      </c>
      <c r="N345" s="216"/>
      <c r="O345" s="216">
        <f>AU346</f>
        <v>0</v>
      </c>
      <c r="P345" s="210"/>
      <c r="Q345" s="210"/>
      <c r="R345" s="216"/>
      <c r="S345" s="216"/>
      <c r="T345" s="210"/>
      <c r="U345" s="210"/>
      <c r="V345" s="216"/>
      <c r="W345" s="216"/>
      <c r="X345" s="210"/>
      <c r="Y345" s="210"/>
      <c r="Z345" s="216"/>
      <c r="AA345" s="216"/>
      <c r="AB345" s="210"/>
      <c r="AC345" s="210"/>
      <c r="AD345" s="216"/>
      <c r="AE345" s="216"/>
      <c r="AF345" s="210"/>
      <c r="AG345" s="210"/>
      <c r="AH345" s="216"/>
      <c r="AI345" s="216"/>
      <c r="AJ345" s="210"/>
      <c r="AK345" s="210"/>
      <c r="AL345" s="210"/>
      <c r="AM345" s="210"/>
      <c r="AN345" s="213">
        <f>P345+T345+X345+AB345+AF345+AJ345</f>
        <v>0</v>
      </c>
      <c r="AO345" s="213">
        <f>Q345+U345+Y345+AC345+AG345+AK345</f>
        <v>0</v>
      </c>
      <c r="AP345" s="213">
        <f>R345+V345+Z345+AD345+AH345+AL345</f>
        <v>0</v>
      </c>
      <c r="AQ345" s="209">
        <f>S345+W345+AA345+AE345+AI345+AM345</f>
        <v>0</v>
      </c>
      <c r="AR345" s="116" t="s">
        <v>122</v>
      </c>
      <c r="AS345" s="117">
        <f aca="true" t="shared" si="131" ref="AS345:AX345">SUM(AS346:AS347)</f>
        <v>0</v>
      </c>
      <c r="AT345" s="117">
        <f t="shared" si="131"/>
        <v>0</v>
      </c>
      <c r="AU345" s="117">
        <f t="shared" si="131"/>
        <v>0</v>
      </c>
      <c r="AV345" s="117">
        <f t="shared" si="131"/>
        <v>13.959999999999999</v>
      </c>
      <c r="AW345" s="117">
        <f t="shared" si="131"/>
        <v>16.2</v>
      </c>
      <c r="AX345" s="117">
        <f t="shared" si="131"/>
        <v>0</v>
      </c>
      <c r="AY345" s="98">
        <f>SUM(AS345:AX345)</f>
        <v>30.159999999999997</v>
      </c>
      <c r="AZ345" s="74"/>
    </row>
    <row r="346" spans="2:52" ht="45">
      <c r="B346" s="73"/>
      <c r="C346" s="223"/>
      <c r="D346" s="235"/>
      <c r="E346" s="229"/>
      <c r="F346" s="220"/>
      <c r="G346" s="211"/>
      <c r="H346" s="211"/>
      <c r="I346" s="217"/>
      <c r="J346" s="217"/>
      <c r="K346" s="220"/>
      <c r="L346" s="220"/>
      <c r="M346" s="217"/>
      <c r="N346" s="217"/>
      <c r="O346" s="217"/>
      <c r="P346" s="211"/>
      <c r="Q346" s="211"/>
      <c r="R346" s="217"/>
      <c r="S346" s="217"/>
      <c r="T346" s="211"/>
      <c r="U346" s="211"/>
      <c r="V346" s="217"/>
      <c r="W346" s="217"/>
      <c r="X346" s="211"/>
      <c r="Y346" s="211"/>
      <c r="Z346" s="217"/>
      <c r="AA346" s="217"/>
      <c r="AB346" s="211"/>
      <c r="AC346" s="211"/>
      <c r="AD346" s="217"/>
      <c r="AE346" s="217"/>
      <c r="AF346" s="211"/>
      <c r="AG346" s="211"/>
      <c r="AH346" s="217"/>
      <c r="AI346" s="217"/>
      <c r="AJ346" s="211"/>
      <c r="AK346" s="211"/>
      <c r="AL346" s="211"/>
      <c r="AM346" s="211"/>
      <c r="AN346" s="214"/>
      <c r="AO346" s="214"/>
      <c r="AP346" s="214"/>
      <c r="AQ346" s="209"/>
      <c r="AR346" s="118" t="s">
        <v>123</v>
      </c>
      <c r="AS346" s="119"/>
      <c r="AT346" s="119"/>
      <c r="AU346" s="119"/>
      <c r="AV346" s="119">
        <f>16.2-2.24</f>
        <v>13.959999999999999</v>
      </c>
      <c r="AW346" s="119">
        <v>16.2</v>
      </c>
      <c r="AX346" s="120"/>
      <c r="AY346" s="98">
        <f>SUM(AS346:AX346)</f>
        <v>30.159999999999997</v>
      </c>
      <c r="AZ346" s="74"/>
    </row>
    <row r="347" spans="2:52" ht="12.75">
      <c r="B347" s="73"/>
      <c r="C347" s="224"/>
      <c r="D347" s="236"/>
      <c r="E347" s="230"/>
      <c r="F347" s="221"/>
      <c r="G347" s="212"/>
      <c r="H347" s="212"/>
      <c r="I347" s="218"/>
      <c r="J347" s="218"/>
      <c r="K347" s="221"/>
      <c r="L347" s="221"/>
      <c r="M347" s="218"/>
      <c r="N347" s="218"/>
      <c r="O347" s="218"/>
      <c r="P347" s="212"/>
      <c r="Q347" s="212"/>
      <c r="R347" s="218"/>
      <c r="S347" s="218"/>
      <c r="T347" s="212"/>
      <c r="U347" s="212"/>
      <c r="V347" s="218"/>
      <c r="W347" s="218"/>
      <c r="X347" s="212"/>
      <c r="Y347" s="212"/>
      <c r="Z347" s="218"/>
      <c r="AA347" s="218"/>
      <c r="AB347" s="212"/>
      <c r="AC347" s="212"/>
      <c r="AD347" s="218"/>
      <c r="AE347" s="218"/>
      <c r="AF347" s="212"/>
      <c r="AG347" s="212"/>
      <c r="AH347" s="218"/>
      <c r="AI347" s="218"/>
      <c r="AJ347" s="212"/>
      <c r="AK347" s="212"/>
      <c r="AL347" s="212"/>
      <c r="AM347" s="212"/>
      <c r="AN347" s="215"/>
      <c r="AO347" s="215"/>
      <c r="AP347" s="215"/>
      <c r="AQ347" s="209"/>
      <c r="AR347" s="121" t="s">
        <v>124</v>
      </c>
      <c r="AS347" s="121"/>
      <c r="AT347" s="121"/>
      <c r="AU347" s="121"/>
      <c r="AV347" s="121"/>
      <c r="AW347" s="121"/>
      <c r="AX347" s="121"/>
      <c r="AY347" s="122"/>
      <c r="AZ347" s="74"/>
    </row>
    <row r="348" spans="2:52" ht="22.5">
      <c r="B348" s="73"/>
      <c r="C348" s="222" t="s">
        <v>346</v>
      </c>
      <c r="D348" s="234" t="s">
        <v>347</v>
      </c>
      <c r="E348" s="228"/>
      <c r="F348" s="219" t="s">
        <v>121</v>
      </c>
      <c r="G348" s="210"/>
      <c r="H348" s="210"/>
      <c r="I348" s="216">
        <v>0</v>
      </c>
      <c r="J348" s="216">
        <v>0</v>
      </c>
      <c r="K348" s="219">
        <v>2015</v>
      </c>
      <c r="L348" s="219">
        <v>2015</v>
      </c>
      <c r="M348" s="216">
        <f>AS349+AT349+AU349+AV349+AW349</f>
        <v>3.3</v>
      </c>
      <c r="N348" s="216"/>
      <c r="O348" s="216">
        <f>AU349</f>
        <v>0</v>
      </c>
      <c r="P348" s="210"/>
      <c r="Q348" s="210"/>
      <c r="R348" s="216"/>
      <c r="S348" s="216"/>
      <c r="T348" s="210"/>
      <c r="U348" s="210"/>
      <c r="V348" s="216"/>
      <c r="W348" s="216"/>
      <c r="X348" s="210"/>
      <c r="Y348" s="210"/>
      <c r="Z348" s="216"/>
      <c r="AA348" s="216"/>
      <c r="AB348" s="210"/>
      <c r="AC348" s="210"/>
      <c r="AD348" s="216"/>
      <c r="AE348" s="216"/>
      <c r="AF348" s="210"/>
      <c r="AG348" s="210"/>
      <c r="AH348" s="216"/>
      <c r="AI348" s="216"/>
      <c r="AJ348" s="210"/>
      <c r="AK348" s="210"/>
      <c r="AL348" s="210"/>
      <c r="AM348" s="210"/>
      <c r="AN348" s="213">
        <f>P348+T348+X348+AB348+AF348+AJ348</f>
        <v>0</v>
      </c>
      <c r="AO348" s="213">
        <f>Q348+U348+Y348+AC348+AG348+AK348</f>
        <v>0</v>
      </c>
      <c r="AP348" s="213">
        <f>R348+V348+Z348+AD348+AH348+AL348</f>
        <v>0</v>
      </c>
      <c r="AQ348" s="209">
        <f>S348+W348+AA348+AE348+AI348+AM348</f>
        <v>0</v>
      </c>
      <c r="AR348" s="116" t="s">
        <v>122</v>
      </c>
      <c r="AS348" s="117">
        <f aca="true" t="shared" si="132" ref="AS348:AX348">SUM(AS349:AS350)</f>
        <v>0</v>
      </c>
      <c r="AT348" s="117">
        <f t="shared" si="132"/>
        <v>0</v>
      </c>
      <c r="AU348" s="117">
        <f t="shared" si="132"/>
        <v>0</v>
      </c>
      <c r="AV348" s="117">
        <f t="shared" si="132"/>
        <v>0</v>
      </c>
      <c r="AW348" s="117">
        <f t="shared" si="132"/>
        <v>3.3</v>
      </c>
      <c r="AX348" s="117">
        <f t="shared" si="132"/>
        <v>0</v>
      </c>
      <c r="AY348" s="98">
        <f>SUM(AS348:AX348)</f>
        <v>3.3</v>
      </c>
      <c r="AZ348" s="74"/>
    </row>
    <row r="349" spans="2:52" ht="45">
      <c r="B349" s="73"/>
      <c r="C349" s="223"/>
      <c r="D349" s="235"/>
      <c r="E349" s="229"/>
      <c r="F349" s="220"/>
      <c r="G349" s="211"/>
      <c r="H349" s="211"/>
      <c r="I349" s="217"/>
      <c r="J349" s="217"/>
      <c r="K349" s="220"/>
      <c r="L349" s="220"/>
      <c r="M349" s="217"/>
      <c r="N349" s="217"/>
      <c r="O349" s="217"/>
      <c r="P349" s="211"/>
      <c r="Q349" s="211"/>
      <c r="R349" s="217"/>
      <c r="S349" s="217"/>
      <c r="T349" s="211"/>
      <c r="U349" s="211"/>
      <c r="V349" s="217"/>
      <c r="W349" s="217"/>
      <c r="X349" s="211"/>
      <c r="Y349" s="211"/>
      <c r="Z349" s="217"/>
      <c r="AA349" s="217"/>
      <c r="AB349" s="211"/>
      <c r="AC349" s="211"/>
      <c r="AD349" s="217"/>
      <c r="AE349" s="217"/>
      <c r="AF349" s="211"/>
      <c r="AG349" s="211"/>
      <c r="AH349" s="217"/>
      <c r="AI349" s="217"/>
      <c r="AJ349" s="211"/>
      <c r="AK349" s="211"/>
      <c r="AL349" s="211"/>
      <c r="AM349" s="211"/>
      <c r="AN349" s="214"/>
      <c r="AO349" s="214"/>
      <c r="AP349" s="214"/>
      <c r="AQ349" s="209"/>
      <c r="AR349" s="118" t="s">
        <v>123</v>
      </c>
      <c r="AS349" s="119"/>
      <c r="AT349" s="119"/>
      <c r="AU349" s="119"/>
      <c r="AV349" s="119"/>
      <c r="AW349" s="119">
        <v>3.3</v>
      </c>
      <c r="AX349" s="120"/>
      <c r="AY349" s="98">
        <f>SUM(AS349:AX349)</f>
        <v>3.3</v>
      </c>
      <c r="AZ349" s="74"/>
    </row>
    <row r="350" spans="2:52" ht="12.75">
      <c r="B350" s="73"/>
      <c r="C350" s="224"/>
      <c r="D350" s="236"/>
      <c r="E350" s="230"/>
      <c r="F350" s="221"/>
      <c r="G350" s="212"/>
      <c r="H350" s="212"/>
      <c r="I350" s="218"/>
      <c r="J350" s="218"/>
      <c r="K350" s="221"/>
      <c r="L350" s="221"/>
      <c r="M350" s="218"/>
      <c r="N350" s="218"/>
      <c r="O350" s="218"/>
      <c r="P350" s="212"/>
      <c r="Q350" s="212"/>
      <c r="R350" s="218"/>
      <c r="S350" s="218"/>
      <c r="T350" s="212"/>
      <c r="U350" s="212"/>
      <c r="V350" s="218"/>
      <c r="W350" s="218"/>
      <c r="X350" s="212"/>
      <c r="Y350" s="212"/>
      <c r="Z350" s="218"/>
      <c r="AA350" s="218"/>
      <c r="AB350" s="212"/>
      <c r="AC350" s="212"/>
      <c r="AD350" s="218"/>
      <c r="AE350" s="218"/>
      <c r="AF350" s="212"/>
      <c r="AG350" s="212"/>
      <c r="AH350" s="218"/>
      <c r="AI350" s="218"/>
      <c r="AJ350" s="212"/>
      <c r="AK350" s="212"/>
      <c r="AL350" s="212"/>
      <c r="AM350" s="212"/>
      <c r="AN350" s="215"/>
      <c r="AO350" s="215"/>
      <c r="AP350" s="215"/>
      <c r="AQ350" s="209"/>
      <c r="AR350" s="121" t="s">
        <v>124</v>
      </c>
      <c r="AS350" s="121"/>
      <c r="AT350" s="121"/>
      <c r="AU350" s="121"/>
      <c r="AV350" s="121"/>
      <c r="AW350" s="121"/>
      <c r="AX350" s="121"/>
      <c r="AY350" s="122"/>
      <c r="AZ350" s="74"/>
    </row>
    <row r="351" spans="2:52" ht="22.5">
      <c r="B351" s="73"/>
      <c r="C351" s="222" t="s">
        <v>348</v>
      </c>
      <c r="D351" s="234" t="s">
        <v>349</v>
      </c>
      <c r="E351" s="228"/>
      <c r="F351" s="219" t="s">
        <v>121</v>
      </c>
      <c r="G351" s="210"/>
      <c r="H351" s="210"/>
      <c r="I351" s="216">
        <v>0</v>
      </c>
      <c r="J351" s="216">
        <v>0</v>
      </c>
      <c r="K351" s="219">
        <v>2015</v>
      </c>
      <c r="L351" s="219">
        <v>2015</v>
      </c>
      <c r="M351" s="216">
        <f>AS352+AT352+AU352+AV352+AW352</f>
        <v>31.2</v>
      </c>
      <c r="N351" s="216"/>
      <c r="O351" s="216">
        <f>AU352</f>
        <v>0</v>
      </c>
      <c r="P351" s="210"/>
      <c r="Q351" s="210"/>
      <c r="R351" s="216"/>
      <c r="S351" s="216"/>
      <c r="T351" s="210"/>
      <c r="U351" s="210"/>
      <c r="V351" s="216"/>
      <c r="W351" s="216"/>
      <c r="X351" s="210"/>
      <c r="Y351" s="210"/>
      <c r="Z351" s="216"/>
      <c r="AA351" s="216"/>
      <c r="AB351" s="210"/>
      <c r="AC351" s="210"/>
      <c r="AD351" s="216"/>
      <c r="AE351" s="216"/>
      <c r="AF351" s="210"/>
      <c r="AG351" s="210"/>
      <c r="AH351" s="216"/>
      <c r="AI351" s="216"/>
      <c r="AJ351" s="210"/>
      <c r="AK351" s="210"/>
      <c r="AL351" s="210"/>
      <c r="AM351" s="210"/>
      <c r="AN351" s="213">
        <f>P351+T351+X351+AB351+AF351+AJ351</f>
        <v>0</v>
      </c>
      <c r="AO351" s="213">
        <f>Q351+U351+Y351+AC351+AG351+AK351</f>
        <v>0</v>
      </c>
      <c r="AP351" s="213">
        <f>R351+V351+Z351+AD351+AH351+AL351</f>
        <v>0</v>
      </c>
      <c r="AQ351" s="209">
        <f>S351+W351+AA351+AE351+AI351+AM351</f>
        <v>0</v>
      </c>
      <c r="AR351" s="116" t="s">
        <v>122</v>
      </c>
      <c r="AS351" s="117">
        <f aca="true" t="shared" si="133" ref="AS351:AX351">SUM(AS352:AS353)</f>
        <v>0</v>
      </c>
      <c r="AT351" s="117">
        <f t="shared" si="133"/>
        <v>0</v>
      </c>
      <c r="AU351" s="117">
        <f t="shared" si="133"/>
        <v>0</v>
      </c>
      <c r="AV351" s="117">
        <f t="shared" si="133"/>
        <v>0</v>
      </c>
      <c r="AW351" s="117">
        <f t="shared" si="133"/>
        <v>31.2</v>
      </c>
      <c r="AX351" s="117">
        <f t="shared" si="133"/>
        <v>0</v>
      </c>
      <c r="AY351" s="98">
        <f>SUM(AS351:AX351)</f>
        <v>31.2</v>
      </c>
      <c r="AZ351" s="74"/>
    </row>
    <row r="352" spans="2:52" ht="45">
      <c r="B352" s="73"/>
      <c r="C352" s="223"/>
      <c r="D352" s="235"/>
      <c r="E352" s="229"/>
      <c r="F352" s="220"/>
      <c r="G352" s="211"/>
      <c r="H352" s="211"/>
      <c r="I352" s="217"/>
      <c r="J352" s="217"/>
      <c r="K352" s="220"/>
      <c r="L352" s="220"/>
      <c r="M352" s="217"/>
      <c r="N352" s="217"/>
      <c r="O352" s="217"/>
      <c r="P352" s="211"/>
      <c r="Q352" s="211"/>
      <c r="R352" s="217"/>
      <c r="S352" s="217"/>
      <c r="T352" s="211"/>
      <c r="U352" s="211"/>
      <c r="V352" s="217"/>
      <c r="W352" s="217"/>
      <c r="X352" s="211"/>
      <c r="Y352" s="211"/>
      <c r="Z352" s="217"/>
      <c r="AA352" s="217"/>
      <c r="AB352" s="211"/>
      <c r="AC352" s="211"/>
      <c r="AD352" s="217"/>
      <c r="AE352" s="217"/>
      <c r="AF352" s="211"/>
      <c r="AG352" s="211"/>
      <c r="AH352" s="217"/>
      <c r="AI352" s="217"/>
      <c r="AJ352" s="211"/>
      <c r="AK352" s="211"/>
      <c r="AL352" s="211"/>
      <c r="AM352" s="211"/>
      <c r="AN352" s="214"/>
      <c r="AO352" s="214"/>
      <c r="AP352" s="214"/>
      <c r="AQ352" s="209"/>
      <c r="AR352" s="118" t="s">
        <v>123</v>
      </c>
      <c r="AS352" s="119"/>
      <c r="AT352" s="119"/>
      <c r="AU352" s="119"/>
      <c r="AV352" s="119"/>
      <c r="AW352" s="119">
        <v>31.2</v>
      </c>
      <c r="AX352" s="120"/>
      <c r="AY352" s="98">
        <f>SUM(AS352:AX352)</f>
        <v>31.2</v>
      </c>
      <c r="AZ352" s="74"/>
    </row>
    <row r="353" spans="2:52" ht="12.75">
      <c r="B353" s="73"/>
      <c r="C353" s="224"/>
      <c r="D353" s="236"/>
      <c r="E353" s="230"/>
      <c r="F353" s="221"/>
      <c r="G353" s="212"/>
      <c r="H353" s="212"/>
      <c r="I353" s="218"/>
      <c r="J353" s="218"/>
      <c r="K353" s="221"/>
      <c r="L353" s="221"/>
      <c r="M353" s="218"/>
      <c r="N353" s="218"/>
      <c r="O353" s="218"/>
      <c r="P353" s="212"/>
      <c r="Q353" s="212"/>
      <c r="R353" s="218"/>
      <c r="S353" s="218"/>
      <c r="T353" s="212"/>
      <c r="U353" s="212"/>
      <c r="V353" s="218"/>
      <c r="W353" s="218"/>
      <c r="X353" s="212"/>
      <c r="Y353" s="212"/>
      <c r="Z353" s="218"/>
      <c r="AA353" s="218"/>
      <c r="AB353" s="212"/>
      <c r="AC353" s="212"/>
      <c r="AD353" s="218"/>
      <c r="AE353" s="218"/>
      <c r="AF353" s="212"/>
      <c r="AG353" s="212"/>
      <c r="AH353" s="218"/>
      <c r="AI353" s="218"/>
      <c r="AJ353" s="212"/>
      <c r="AK353" s="212"/>
      <c r="AL353" s="212"/>
      <c r="AM353" s="212"/>
      <c r="AN353" s="215"/>
      <c r="AO353" s="215"/>
      <c r="AP353" s="215"/>
      <c r="AQ353" s="209"/>
      <c r="AR353" s="121" t="s">
        <v>124</v>
      </c>
      <c r="AS353" s="121"/>
      <c r="AT353" s="121"/>
      <c r="AU353" s="121"/>
      <c r="AV353" s="121"/>
      <c r="AW353" s="121"/>
      <c r="AX353" s="121"/>
      <c r="AY353" s="122"/>
      <c r="AZ353" s="74"/>
    </row>
    <row r="354" spans="2:52" ht="22.5">
      <c r="B354" s="73"/>
      <c r="C354" s="222" t="s">
        <v>350</v>
      </c>
      <c r="D354" s="234" t="s">
        <v>351</v>
      </c>
      <c r="E354" s="228"/>
      <c r="F354" s="219" t="s">
        <v>121</v>
      </c>
      <c r="G354" s="210"/>
      <c r="H354" s="210"/>
      <c r="I354" s="216">
        <v>0</v>
      </c>
      <c r="J354" s="216">
        <v>0</v>
      </c>
      <c r="K354" s="219">
        <v>2015</v>
      </c>
      <c r="L354" s="219">
        <v>2015</v>
      </c>
      <c r="M354" s="216">
        <f>AS355+AT355+AU355+AV355+AW355</f>
        <v>100.05</v>
      </c>
      <c r="N354" s="216"/>
      <c r="O354" s="216">
        <f>AU355</f>
        <v>0</v>
      </c>
      <c r="P354" s="210"/>
      <c r="Q354" s="210"/>
      <c r="R354" s="216"/>
      <c r="S354" s="216"/>
      <c r="T354" s="210"/>
      <c r="U354" s="210"/>
      <c r="V354" s="216"/>
      <c r="W354" s="216"/>
      <c r="X354" s="210"/>
      <c r="Y354" s="210"/>
      <c r="Z354" s="216"/>
      <c r="AA354" s="216"/>
      <c r="AB354" s="210"/>
      <c r="AC354" s="210"/>
      <c r="AD354" s="216"/>
      <c r="AE354" s="216"/>
      <c r="AF354" s="210"/>
      <c r="AG354" s="210"/>
      <c r="AH354" s="216"/>
      <c r="AI354" s="216"/>
      <c r="AJ354" s="210"/>
      <c r="AK354" s="210"/>
      <c r="AL354" s="210"/>
      <c r="AM354" s="210"/>
      <c r="AN354" s="213">
        <f>P354+T354+X354+AB354+AF354+AJ354</f>
        <v>0</v>
      </c>
      <c r="AO354" s="213">
        <f>Q354+U354+Y354+AC354+AG354+AK354</f>
        <v>0</v>
      </c>
      <c r="AP354" s="213">
        <f>R354+V354+Z354+AD354+AH354+AL354</f>
        <v>0</v>
      </c>
      <c r="AQ354" s="209">
        <f>S354+W354+AA354+AE354+AI354+AM354</f>
        <v>0</v>
      </c>
      <c r="AR354" s="116" t="s">
        <v>122</v>
      </c>
      <c r="AS354" s="117">
        <f aca="true" t="shared" si="134" ref="AS354:AX354">SUM(AS355:AS356)</f>
        <v>0</v>
      </c>
      <c r="AT354" s="117">
        <f t="shared" si="134"/>
        <v>0</v>
      </c>
      <c r="AU354" s="117">
        <f t="shared" si="134"/>
        <v>0</v>
      </c>
      <c r="AV354" s="117">
        <f t="shared" si="134"/>
        <v>0</v>
      </c>
      <c r="AW354" s="117">
        <f t="shared" si="134"/>
        <v>100.05</v>
      </c>
      <c r="AX354" s="117">
        <f t="shared" si="134"/>
        <v>0</v>
      </c>
      <c r="AY354" s="98">
        <f>SUM(AS354:AX354)</f>
        <v>100.05</v>
      </c>
      <c r="AZ354" s="74"/>
    </row>
    <row r="355" spans="2:52" ht="45">
      <c r="B355" s="73"/>
      <c r="C355" s="223"/>
      <c r="D355" s="235"/>
      <c r="E355" s="229"/>
      <c r="F355" s="220"/>
      <c r="G355" s="211"/>
      <c r="H355" s="211"/>
      <c r="I355" s="217"/>
      <c r="J355" s="217"/>
      <c r="K355" s="220"/>
      <c r="L355" s="220"/>
      <c r="M355" s="217"/>
      <c r="N355" s="217"/>
      <c r="O355" s="217"/>
      <c r="P355" s="211"/>
      <c r="Q355" s="211"/>
      <c r="R355" s="217"/>
      <c r="S355" s="217"/>
      <c r="T355" s="211"/>
      <c r="U355" s="211"/>
      <c r="V355" s="217"/>
      <c r="W355" s="217"/>
      <c r="X355" s="211"/>
      <c r="Y355" s="211"/>
      <c r="Z355" s="217"/>
      <c r="AA355" s="217"/>
      <c r="AB355" s="211"/>
      <c r="AC355" s="211"/>
      <c r="AD355" s="217"/>
      <c r="AE355" s="217"/>
      <c r="AF355" s="211"/>
      <c r="AG355" s="211"/>
      <c r="AH355" s="217"/>
      <c r="AI355" s="217"/>
      <c r="AJ355" s="211"/>
      <c r="AK355" s="211"/>
      <c r="AL355" s="211"/>
      <c r="AM355" s="211"/>
      <c r="AN355" s="214"/>
      <c r="AO355" s="214"/>
      <c r="AP355" s="214"/>
      <c r="AQ355" s="209"/>
      <c r="AR355" s="118" t="s">
        <v>123</v>
      </c>
      <c r="AS355" s="119"/>
      <c r="AT355" s="119"/>
      <c r="AU355" s="119"/>
      <c r="AV355" s="119"/>
      <c r="AW355" s="119">
        <v>100.05</v>
      </c>
      <c r="AX355" s="120"/>
      <c r="AY355" s="98">
        <f>SUM(AS355:AX355)</f>
        <v>100.05</v>
      </c>
      <c r="AZ355" s="74"/>
    </row>
    <row r="356" spans="2:52" ht="12.75">
      <c r="B356" s="73"/>
      <c r="C356" s="224"/>
      <c r="D356" s="236"/>
      <c r="E356" s="230"/>
      <c r="F356" s="221"/>
      <c r="G356" s="212"/>
      <c r="H356" s="212"/>
      <c r="I356" s="218"/>
      <c r="J356" s="218"/>
      <c r="K356" s="221"/>
      <c r="L356" s="221"/>
      <c r="M356" s="218"/>
      <c r="N356" s="218"/>
      <c r="O356" s="218"/>
      <c r="P356" s="212"/>
      <c r="Q356" s="212"/>
      <c r="R356" s="218"/>
      <c r="S356" s="218"/>
      <c r="T356" s="212"/>
      <c r="U356" s="212"/>
      <c r="V356" s="218"/>
      <c r="W356" s="218"/>
      <c r="X356" s="212"/>
      <c r="Y356" s="212"/>
      <c r="Z356" s="218"/>
      <c r="AA356" s="218"/>
      <c r="AB356" s="212"/>
      <c r="AC356" s="212"/>
      <c r="AD356" s="218"/>
      <c r="AE356" s="218"/>
      <c r="AF356" s="212"/>
      <c r="AG356" s="212"/>
      <c r="AH356" s="218"/>
      <c r="AI356" s="218"/>
      <c r="AJ356" s="212"/>
      <c r="AK356" s="212"/>
      <c r="AL356" s="212"/>
      <c r="AM356" s="212"/>
      <c r="AN356" s="215"/>
      <c r="AO356" s="215"/>
      <c r="AP356" s="215"/>
      <c r="AQ356" s="209"/>
      <c r="AR356" s="121" t="s">
        <v>124</v>
      </c>
      <c r="AS356" s="121"/>
      <c r="AT356" s="121"/>
      <c r="AU356" s="121"/>
      <c r="AV356" s="121"/>
      <c r="AW356" s="121"/>
      <c r="AX356" s="121"/>
      <c r="AY356" s="122"/>
      <c r="AZ356" s="74"/>
    </row>
    <row r="357" spans="2:52" ht="22.5">
      <c r="B357" s="73"/>
      <c r="C357" s="222" t="s">
        <v>352</v>
      </c>
      <c r="D357" s="234" t="s">
        <v>353</v>
      </c>
      <c r="E357" s="228"/>
      <c r="F357" s="219" t="s">
        <v>121</v>
      </c>
      <c r="G357" s="210"/>
      <c r="H357" s="210"/>
      <c r="I357" s="216">
        <v>0</v>
      </c>
      <c r="J357" s="216">
        <v>0</v>
      </c>
      <c r="K357" s="219">
        <v>2012</v>
      </c>
      <c r="L357" s="219">
        <v>2012</v>
      </c>
      <c r="M357" s="216">
        <f>AS358+AT358+AU358+AV358+AW358</f>
        <v>0.44</v>
      </c>
      <c r="N357" s="216"/>
      <c r="O357" s="216">
        <f>AU358</f>
        <v>0</v>
      </c>
      <c r="P357" s="210"/>
      <c r="Q357" s="210"/>
      <c r="R357" s="216"/>
      <c r="S357" s="216"/>
      <c r="T357" s="210"/>
      <c r="U357" s="210"/>
      <c r="V357" s="216"/>
      <c r="W357" s="216"/>
      <c r="X357" s="210"/>
      <c r="Y357" s="210"/>
      <c r="Z357" s="216"/>
      <c r="AA357" s="216"/>
      <c r="AB357" s="210"/>
      <c r="AC357" s="210"/>
      <c r="AD357" s="216"/>
      <c r="AE357" s="216"/>
      <c r="AF357" s="210"/>
      <c r="AG357" s="210"/>
      <c r="AH357" s="216"/>
      <c r="AI357" s="216"/>
      <c r="AJ357" s="210"/>
      <c r="AK357" s="210"/>
      <c r="AL357" s="210"/>
      <c r="AM357" s="210"/>
      <c r="AN357" s="213">
        <f>P357+T357+X357+AB357+AF357+AJ357</f>
        <v>0</v>
      </c>
      <c r="AO357" s="213">
        <f>Q357+U357+Y357+AC357+AG357+AK357</f>
        <v>0</v>
      </c>
      <c r="AP357" s="213">
        <f>R357+V357+Z357+AD357+AH357+AL357</f>
        <v>0</v>
      </c>
      <c r="AQ357" s="209">
        <f>S357+W357+AA357+AE357+AI357+AM357</f>
        <v>0</v>
      </c>
      <c r="AR357" s="116" t="s">
        <v>122</v>
      </c>
      <c r="AS357" s="117">
        <f aca="true" t="shared" si="135" ref="AS357:AX357">SUM(AS358:AS359)</f>
        <v>0</v>
      </c>
      <c r="AT357" s="117">
        <f t="shared" si="135"/>
        <v>0.44</v>
      </c>
      <c r="AU357" s="117">
        <f t="shared" si="135"/>
        <v>0</v>
      </c>
      <c r="AV357" s="117">
        <f t="shared" si="135"/>
        <v>0</v>
      </c>
      <c r="AW357" s="117">
        <f t="shared" si="135"/>
        <v>0</v>
      </c>
      <c r="AX357" s="117">
        <f t="shared" si="135"/>
        <v>0</v>
      </c>
      <c r="AY357" s="98">
        <f>SUM(AS357:AX357)</f>
        <v>0.44</v>
      </c>
      <c r="AZ357" s="74"/>
    </row>
    <row r="358" spans="2:52" ht="90">
      <c r="B358" s="73"/>
      <c r="C358" s="223"/>
      <c r="D358" s="235"/>
      <c r="E358" s="229"/>
      <c r="F358" s="220"/>
      <c r="G358" s="211"/>
      <c r="H358" s="211"/>
      <c r="I358" s="217"/>
      <c r="J358" s="217"/>
      <c r="K358" s="220"/>
      <c r="L358" s="220"/>
      <c r="M358" s="217"/>
      <c r="N358" s="217"/>
      <c r="O358" s="217"/>
      <c r="P358" s="211"/>
      <c r="Q358" s="211"/>
      <c r="R358" s="217"/>
      <c r="S358" s="217"/>
      <c r="T358" s="211"/>
      <c r="U358" s="211"/>
      <c r="V358" s="217"/>
      <c r="W358" s="217"/>
      <c r="X358" s="211"/>
      <c r="Y358" s="211"/>
      <c r="Z358" s="217"/>
      <c r="AA358" s="217"/>
      <c r="AB358" s="211"/>
      <c r="AC358" s="211"/>
      <c r="AD358" s="217"/>
      <c r="AE358" s="217"/>
      <c r="AF358" s="211"/>
      <c r="AG358" s="211"/>
      <c r="AH358" s="217"/>
      <c r="AI358" s="217"/>
      <c r="AJ358" s="211"/>
      <c r="AK358" s="211"/>
      <c r="AL358" s="211"/>
      <c r="AM358" s="211"/>
      <c r="AN358" s="214"/>
      <c r="AO358" s="214"/>
      <c r="AP358" s="214"/>
      <c r="AQ358" s="209"/>
      <c r="AR358" s="118" t="s">
        <v>354</v>
      </c>
      <c r="AS358" s="119"/>
      <c r="AT358" s="119">
        <v>0.44</v>
      </c>
      <c r="AU358" s="119"/>
      <c r="AV358" s="119"/>
      <c r="AW358" s="119"/>
      <c r="AX358" s="120"/>
      <c r="AY358" s="98">
        <f>SUM(AS358:AX358)</f>
        <v>0.44</v>
      </c>
      <c r="AZ358" s="74"/>
    </row>
    <row r="359" spans="2:52" ht="12.75">
      <c r="B359" s="73"/>
      <c r="C359" s="224"/>
      <c r="D359" s="236"/>
      <c r="E359" s="230"/>
      <c r="F359" s="221"/>
      <c r="G359" s="212"/>
      <c r="H359" s="212"/>
      <c r="I359" s="218"/>
      <c r="J359" s="218"/>
      <c r="K359" s="221"/>
      <c r="L359" s="221"/>
      <c r="M359" s="218"/>
      <c r="N359" s="218"/>
      <c r="O359" s="218"/>
      <c r="P359" s="212"/>
      <c r="Q359" s="212"/>
      <c r="R359" s="218"/>
      <c r="S359" s="218"/>
      <c r="T359" s="212"/>
      <c r="U359" s="212"/>
      <c r="V359" s="218"/>
      <c r="W359" s="218"/>
      <c r="X359" s="212"/>
      <c r="Y359" s="212"/>
      <c r="Z359" s="218"/>
      <c r="AA359" s="218"/>
      <c r="AB359" s="212"/>
      <c r="AC359" s="212"/>
      <c r="AD359" s="218"/>
      <c r="AE359" s="218"/>
      <c r="AF359" s="212"/>
      <c r="AG359" s="212"/>
      <c r="AH359" s="218"/>
      <c r="AI359" s="218"/>
      <c r="AJ359" s="212"/>
      <c r="AK359" s="212"/>
      <c r="AL359" s="212"/>
      <c r="AM359" s="212"/>
      <c r="AN359" s="215"/>
      <c r="AO359" s="215"/>
      <c r="AP359" s="215"/>
      <c r="AQ359" s="209"/>
      <c r="AR359" s="121" t="s">
        <v>124</v>
      </c>
      <c r="AS359" s="121"/>
      <c r="AT359" s="121"/>
      <c r="AU359" s="121"/>
      <c r="AV359" s="121"/>
      <c r="AW359" s="121"/>
      <c r="AX359" s="121"/>
      <c r="AY359" s="122"/>
      <c r="AZ359" s="74"/>
    </row>
    <row r="360" spans="2:52" ht="22.5">
      <c r="B360" s="73"/>
      <c r="C360" s="222" t="s">
        <v>355</v>
      </c>
      <c r="D360" s="234" t="s">
        <v>356</v>
      </c>
      <c r="E360" s="228"/>
      <c r="F360" s="219" t="s">
        <v>121</v>
      </c>
      <c r="G360" s="210"/>
      <c r="H360" s="210"/>
      <c r="I360" s="216">
        <v>0</v>
      </c>
      <c r="J360" s="216">
        <v>0</v>
      </c>
      <c r="K360" s="219">
        <v>2013</v>
      </c>
      <c r="L360" s="219">
        <v>2013</v>
      </c>
      <c r="M360" s="216">
        <f>AS361+AT361+AU361+AV361+AW361</f>
        <v>3.2</v>
      </c>
      <c r="N360" s="216"/>
      <c r="O360" s="216">
        <f>AU361</f>
        <v>3.2</v>
      </c>
      <c r="P360" s="210"/>
      <c r="Q360" s="210"/>
      <c r="R360" s="216"/>
      <c r="S360" s="216"/>
      <c r="T360" s="210"/>
      <c r="U360" s="210"/>
      <c r="V360" s="216"/>
      <c r="W360" s="216"/>
      <c r="X360" s="210"/>
      <c r="Y360" s="210"/>
      <c r="Z360" s="216"/>
      <c r="AA360" s="216"/>
      <c r="AB360" s="210"/>
      <c r="AC360" s="210"/>
      <c r="AD360" s="216"/>
      <c r="AE360" s="216"/>
      <c r="AF360" s="210"/>
      <c r="AG360" s="210"/>
      <c r="AH360" s="216"/>
      <c r="AI360" s="216"/>
      <c r="AJ360" s="210"/>
      <c r="AK360" s="210"/>
      <c r="AL360" s="210"/>
      <c r="AM360" s="210"/>
      <c r="AN360" s="213">
        <f>P360+T360+X360+AB360+AF360+AJ360</f>
        <v>0</v>
      </c>
      <c r="AO360" s="213">
        <f>Q360+U360+Y360+AC360+AG360+AK360</f>
        <v>0</v>
      </c>
      <c r="AP360" s="213">
        <f>R360+V360+Z360+AD360+AH360+AL360</f>
        <v>0</v>
      </c>
      <c r="AQ360" s="209">
        <f>S360+W360+AA360+AE360+AI360+AM360</f>
        <v>0</v>
      </c>
      <c r="AR360" s="116" t="s">
        <v>122</v>
      </c>
      <c r="AS360" s="117">
        <f aca="true" t="shared" si="136" ref="AS360:AX360">SUM(AS361:AS362)</f>
        <v>0</v>
      </c>
      <c r="AT360" s="117">
        <f t="shared" si="136"/>
        <v>0</v>
      </c>
      <c r="AU360" s="117">
        <f t="shared" si="136"/>
        <v>3.2</v>
      </c>
      <c r="AV360" s="117">
        <f t="shared" si="136"/>
        <v>0</v>
      </c>
      <c r="AW360" s="117">
        <f t="shared" si="136"/>
        <v>0</v>
      </c>
      <c r="AX360" s="117">
        <f t="shared" si="136"/>
        <v>0</v>
      </c>
      <c r="AY360" s="98">
        <f>SUM(AS360:AX360)</f>
        <v>3.2</v>
      </c>
      <c r="AZ360" s="74"/>
    </row>
    <row r="361" spans="2:52" ht="45">
      <c r="B361" s="73"/>
      <c r="C361" s="223"/>
      <c r="D361" s="235"/>
      <c r="E361" s="229"/>
      <c r="F361" s="220"/>
      <c r="G361" s="211"/>
      <c r="H361" s="211"/>
      <c r="I361" s="217"/>
      <c r="J361" s="217"/>
      <c r="K361" s="220"/>
      <c r="L361" s="220"/>
      <c r="M361" s="217"/>
      <c r="N361" s="217"/>
      <c r="O361" s="217"/>
      <c r="P361" s="211"/>
      <c r="Q361" s="211"/>
      <c r="R361" s="217"/>
      <c r="S361" s="217"/>
      <c r="T361" s="211"/>
      <c r="U361" s="211"/>
      <c r="V361" s="217"/>
      <c r="W361" s="217"/>
      <c r="X361" s="211"/>
      <c r="Y361" s="211"/>
      <c r="Z361" s="217"/>
      <c r="AA361" s="217"/>
      <c r="AB361" s="211"/>
      <c r="AC361" s="211"/>
      <c r="AD361" s="217"/>
      <c r="AE361" s="217"/>
      <c r="AF361" s="211"/>
      <c r="AG361" s="211"/>
      <c r="AH361" s="217"/>
      <c r="AI361" s="217"/>
      <c r="AJ361" s="211"/>
      <c r="AK361" s="211"/>
      <c r="AL361" s="211"/>
      <c r="AM361" s="211"/>
      <c r="AN361" s="214"/>
      <c r="AO361" s="214"/>
      <c r="AP361" s="214"/>
      <c r="AQ361" s="209"/>
      <c r="AR361" s="118" t="s">
        <v>123</v>
      </c>
      <c r="AS361" s="119"/>
      <c r="AT361" s="119"/>
      <c r="AU361" s="119">
        <v>3.2</v>
      </c>
      <c r="AV361" s="119"/>
      <c r="AW361" s="119"/>
      <c r="AX361" s="120"/>
      <c r="AY361" s="98">
        <f>SUM(AS361:AX361)</f>
        <v>3.2</v>
      </c>
      <c r="AZ361" s="74"/>
    </row>
    <row r="362" spans="2:52" ht="12.75">
      <c r="B362" s="73"/>
      <c r="C362" s="224"/>
      <c r="D362" s="236"/>
      <c r="E362" s="230"/>
      <c r="F362" s="221"/>
      <c r="G362" s="212"/>
      <c r="H362" s="212"/>
      <c r="I362" s="218"/>
      <c r="J362" s="218"/>
      <c r="K362" s="221"/>
      <c r="L362" s="221"/>
      <c r="M362" s="218"/>
      <c r="N362" s="218"/>
      <c r="O362" s="218"/>
      <c r="P362" s="212"/>
      <c r="Q362" s="212"/>
      <c r="R362" s="218"/>
      <c r="S362" s="218"/>
      <c r="T362" s="212"/>
      <c r="U362" s="212"/>
      <c r="V362" s="218"/>
      <c r="W362" s="218"/>
      <c r="X362" s="212"/>
      <c r="Y362" s="212"/>
      <c r="Z362" s="218"/>
      <c r="AA362" s="218"/>
      <c r="AB362" s="212"/>
      <c r="AC362" s="212"/>
      <c r="AD362" s="218"/>
      <c r="AE362" s="218"/>
      <c r="AF362" s="212"/>
      <c r="AG362" s="212"/>
      <c r="AH362" s="218"/>
      <c r="AI362" s="218"/>
      <c r="AJ362" s="212"/>
      <c r="AK362" s="212"/>
      <c r="AL362" s="212"/>
      <c r="AM362" s="212"/>
      <c r="AN362" s="215"/>
      <c r="AO362" s="215"/>
      <c r="AP362" s="215"/>
      <c r="AQ362" s="209"/>
      <c r="AR362" s="121" t="s">
        <v>124</v>
      </c>
      <c r="AS362" s="121"/>
      <c r="AT362" s="121"/>
      <c r="AU362" s="121"/>
      <c r="AV362" s="121"/>
      <c r="AW362" s="121"/>
      <c r="AX362" s="121"/>
      <c r="AY362" s="122"/>
      <c r="AZ362" s="74"/>
    </row>
    <row r="363" spans="2:52" ht="22.5">
      <c r="B363" s="73"/>
      <c r="C363" s="222" t="s">
        <v>357</v>
      </c>
      <c r="D363" s="234" t="s">
        <v>358</v>
      </c>
      <c r="E363" s="228"/>
      <c r="F363" s="219" t="s">
        <v>121</v>
      </c>
      <c r="G363" s="210"/>
      <c r="H363" s="210"/>
      <c r="I363" s="216">
        <v>0</v>
      </c>
      <c r="J363" s="216">
        <v>0</v>
      </c>
      <c r="K363" s="219">
        <v>2011</v>
      </c>
      <c r="L363" s="219">
        <v>2011</v>
      </c>
      <c r="M363" s="216">
        <f>AS364+AT364+AU364+AV364+AW364</f>
        <v>0.5</v>
      </c>
      <c r="N363" s="216"/>
      <c r="O363" s="216">
        <f>AU364</f>
        <v>0</v>
      </c>
      <c r="P363" s="210"/>
      <c r="Q363" s="210"/>
      <c r="R363" s="216"/>
      <c r="S363" s="216"/>
      <c r="T363" s="210"/>
      <c r="U363" s="210"/>
      <c r="V363" s="216"/>
      <c r="W363" s="216"/>
      <c r="X363" s="210"/>
      <c r="Y363" s="210"/>
      <c r="Z363" s="216"/>
      <c r="AA363" s="216"/>
      <c r="AB363" s="210"/>
      <c r="AC363" s="210"/>
      <c r="AD363" s="216"/>
      <c r="AE363" s="216"/>
      <c r="AF363" s="210"/>
      <c r="AG363" s="210"/>
      <c r="AH363" s="216"/>
      <c r="AI363" s="216"/>
      <c r="AJ363" s="210"/>
      <c r="AK363" s="210"/>
      <c r="AL363" s="210"/>
      <c r="AM363" s="210"/>
      <c r="AN363" s="213">
        <f>P363+T363+X363+AB363+AF363+AJ363</f>
        <v>0</v>
      </c>
      <c r="AO363" s="213">
        <f>Q363+U363+Y363+AC363+AG363+AK363</f>
        <v>0</v>
      </c>
      <c r="AP363" s="213">
        <f>R363+V363+Z363+AD363+AH363+AL363</f>
        <v>0</v>
      </c>
      <c r="AQ363" s="209">
        <f>S363+W363+AA363+AE363+AI363+AM363</f>
        <v>0</v>
      </c>
      <c r="AR363" s="116" t="s">
        <v>122</v>
      </c>
      <c r="AS363" s="117">
        <f aca="true" t="shared" si="137" ref="AS363:AX363">SUM(AS364:AS365)</f>
        <v>0.5</v>
      </c>
      <c r="AT363" s="117">
        <f t="shared" si="137"/>
        <v>0</v>
      </c>
      <c r="AU363" s="117">
        <f t="shared" si="137"/>
        <v>0</v>
      </c>
      <c r="AV363" s="117">
        <f t="shared" si="137"/>
        <v>0</v>
      </c>
      <c r="AW363" s="117">
        <f t="shared" si="137"/>
        <v>0</v>
      </c>
      <c r="AX363" s="117">
        <f t="shared" si="137"/>
        <v>0</v>
      </c>
      <c r="AY363" s="98">
        <f>SUM(AS363:AX363)</f>
        <v>0.5</v>
      </c>
      <c r="AZ363" s="74"/>
    </row>
    <row r="364" spans="2:52" ht="45">
      <c r="B364" s="73"/>
      <c r="C364" s="223"/>
      <c r="D364" s="235"/>
      <c r="E364" s="229"/>
      <c r="F364" s="220"/>
      <c r="G364" s="211"/>
      <c r="H364" s="211"/>
      <c r="I364" s="217"/>
      <c r="J364" s="217"/>
      <c r="K364" s="220"/>
      <c r="L364" s="220"/>
      <c r="M364" s="217"/>
      <c r="N364" s="217"/>
      <c r="O364" s="217"/>
      <c r="P364" s="211"/>
      <c r="Q364" s="211"/>
      <c r="R364" s="217"/>
      <c r="S364" s="217"/>
      <c r="T364" s="211"/>
      <c r="U364" s="211"/>
      <c r="V364" s="217"/>
      <c r="W364" s="217"/>
      <c r="X364" s="211"/>
      <c r="Y364" s="211"/>
      <c r="Z364" s="217"/>
      <c r="AA364" s="217"/>
      <c r="AB364" s="211"/>
      <c r="AC364" s="211"/>
      <c r="AD364" s="217"/>
      <c r="AE364" s="217"/>
      <c r="AF364" s="211"/>
      <c r="AG364" s="211"/>
      <c r="AH364" s="217"/>
      <c r="AI364" s="217"/>
      <c r="AJ364" s="211"/>
      <c r="AK364" s="211"/>
      <c r="AL364" s="211"/>
      <c r="AM364" s="211"/>
      <c r="AN364" s="214"/>
      <c r="AO364" s="214"/>
      <c r="AP364" s="214"/>
      <c r="AQ364" s="209"/>
      <c r="AR364" s="118" t="s">
        <v>123</v>
      </c>
      <c r="AS364" s="119">
        <v>0.5</v>
      </c>
      <c r="AT364" s="119">
        <v>0</v>
      </c>
      <c r="AU364" s="119">
        <v>0</v>
      </c>
      <c r="AV364" s="119">
        <v>0</v>
      </c>
      <c r="AW364" s="119">
        <v>0</v>
      </c>
      <c r="AX364" s="120"/>
      <c r="AY364" s="98">
        <f>SUM(AS364:AX364)</f>
        <v>0.5</v>
      </c>
      <c r="AZ364" s="74"/>
    </row>
    <row r="365" spans="2:52" ht="12.75">
      <c r="B365" s="73"/>
      <c r="C365" s="224"/>
      <c r="D365" s="236"/>
      <c r="E365" s="230"/>
      <c r="F365" s="221"/>
      <c r="G365" s="212"/>
      <c r="H365" s="212"/>
      <c r="I365" s="218"/>
      <c r="J365" s="218"/>
      <c r="K365" s="221"/>
      <c r="L365" s="221"/>
      <c r="M365" s="218"/>
      <c r="N365" s="218"/>
      <c r="O365" s="218"/>
      <c r="P365" s="212"/>
      <c r="Q365" s="212"/>
      <c r="R365" s="218"/>
      <c r="S365" s="218"/>
      <c r="T365" s="212"/>
      <c r="U365" s="212"/>
      <c r="V365" s="218"/>
      <c r="W365" s="218"/>
      <c r="X365" s="212"/>
      <c r="Y365" s="212"/>
      <c r="Z365" s="218"/>
      <c r="AA365" s="218"/>
      <c r="AB365" s="212"/>
      <c r="AC365" s="212"/>
      <c r="AD365" s="218"/>
      <c r="AE365" s="218"/>
      <c r="AF365" s="212"/>
      <c r="AG365" s="212"/>
      <c r="AH365" s="218"/>
      <c r="AI365" s="218"/>
      <c r="AJ365" s="212"/>
      <c r="AK365" s="212"/>
      <c r="AL365" s="212"/>
      <c r="AM365" s="212"/>
      <c r="AN365" s="215"/>
      <c r="AO365" s="215"/>
      <c r="AP365" s="215"/>
      <c r="AQ365" s="209"/>
      <c r="AR365" s="121" t="s">
        <v>124</v>
      </c>
      <c r="AS365" s="121"/>
      <c r="AT365" s="121"/>
      <c r="AU365" s="121"/>
      <c r="AV365" s="121"/>
      <c r="AW365" s="121"/>
      <c r="AX365" s="121"/>
      <c r="AY365" s="122"/>
      <c r="AZ365" s="74"/>
    </row>
    <row r="366" spans="2:52" ht="22.5">
      <c r="B366" s="73"/>
      <c r="C366" s="222" t="s">
        <v>359</v>
      </c>
      <c r="D366" s="234" t="s">
        <v>360</v>
      </c>
      <c r="E366" s="228"/>
      <c r="F366" s="219" t="s">
        <v>121</v>
      </c>
      <c r="G366" s="210"/>
      <c r="H366" s="210"/>
      <c r="I366" s="216">
        <v>0</v>
      </c>
      <c r="J366" s="216">
        <v>0</v>
      </c>
      <c r="K366" s="219">
        <v>2011</v>
      </c>
      <c r="L366" s="219">
        <v>2011</v>
      </c>
      <c r="M366" s="216">
        <f>AS367+AT367+AU367+AV367+AW367</f>
        <v>0.5</v>
      </c>
      <c r="N366" s="216"/>
      <c r="O366" s="216">
        <f>AU367</f>
        <v>0</v>
      </c>
      <c r="P366" s="210"/>
      <c r="Q366" s="210"/>
      <c r="R366" s="216"/>
      <c r="S366" s="216"/>
      <c r="T366" s="210"/>
      <c r="U366" s="210"/>
      <c r="V366" s="216"/>
      <c r="W366" s="216"/>
      <c r="X366" s="210"/>
      <c r="Y366" s="210"/>
      <c r="Z366" s="216"/>
      <c r="AA366" s="216"/>
      <c r="AB366" s="210"/>
      <c r="AC366" s="210"/>
      <c r="AD366" s="216"/>
      <c r="AE366" s="216"/>
      <c r="AF366" s="210"/>
      <c r="AG366" s="210"/>
      <c r="AH366" s="216"/>
      <c r="AI366" s="216"/>
      <c r="AJ366" s="210"/>
      <c r="AK366" s="210"/>
      <c r="AL366" s="210"/>
      <c r="AM366" s="210"/>
      <c r="AN366" s="213">
        <f>P366+T366+X366+AB366+AF366+AJ366</f>
        <v>0</v>
      </c>
      <c r="AO366" s="213">
        <f>Q366+U366+Y366+AC366+AG366+AK366</f>
        <v>0</v>
      </c>
      <c r="AP366" s="213">
        <f>R366+V366+Z366+AD366+AH366+AL366</f>
        <v>0</v>
      </c>
      <c r="AQ366" s="209">
        <f>S366+W366+AA366+AE366+AI366+AM366</f>
        <v>0</v>
      </c>
      <c r="AR366" s="116" t="s">
        <v>122</v>
      </c>
      <c r="AS366" s="117">
        <f aca="true" t="shared" si="138" ref="AS366:AX366">SUM(AS367:AS368)</f>
        <v>0.5</v>
      </c>
      <c r="AT366" s="117">
        <f t="shared" si="138"/>
        <v>0</v>
      </c>
      <c r="AU366" s="117">
        <f t="shared" si="138"/>
        <v>0</v>
      </c>
      <c r="AV366" s="117">
        <f t="shared" si="138"/>
        <v>0</v>
      </c>
      <c r="AW366" s="117">
        <f t="shared" si="138"/>
        <v>0</v>
      </c>
      <c r="AX366" s="117">
        <f t="shared" si="138"/>
        <v>0</v>
      </c>
      <c r="AY366" s="98">
        <f>SUM(AS366:AX366)</f>
        <v>0.5</v>
      </c>
      <c r="AZ366" s="74"/>
    </row>
    <row r="367" spans="2:52" ht="45">
      <c r="B367" s="73"/>
      <c r="C367" s="223"/>
      <c r="D367" s="235"/>
      <c r="E367" s="229"/>
      <c r="F367" s="220"/>
      <c r="G367" s="211"/>
      <c r="H367" s="211"/>
      <c r="I367" s="217"/>
      <c r="J367" s="217"/>
      <c r="K367" s="220"/>
      <c r="L367" s="220"/>
      <c r="M367" s="217"/>
      <c r="N367" s="217"/>
      <c r="O367" s="217"/>
      <c r="P367" s="211"/>
      <c r="Q367" s="211"/>
      <c r="R367" s="217"/>
      <c r="S367" s="217"/>
      <c r="T367" s="211"/>
      <c r="U367" s="211"/>
      <c r="V367" s="217"/>
      <c r="W367" s="217"/>
      <c r="X367" s="211"/>
      <c r="Y367" s="211"/>
      <c r="Z367" s="217"/>
      <c r="AA367" s="217"/>
      <c r="AB367" s="211"/>
      <c r="AC367" s="211"/>
      <c r="AD367" s="217"/>
      <c r="AE367" s="217"/>
      <c r="AF367" s="211"/>
      <c r="AG367" s="211"/>
      <c r="AH367" s="217"/>
      <c r="AI367" s="217"/>
      <c r="AJ367" s="211"/>
      <c r="AK367" s="211"/>
      <c r="AL367" s="211"/>
      <c r="AM367" s="211"/>
      <c r="AN367" s="214"/>
      <c r="AO367" s="214"/>
      <c r="AP367" s="214"/>
      <c r="AQ367" s="209"/>
      <c r="AR367" s="118" t="s">
        <v>123</v>
      </c>
      <c r="AS367" s="119">
        <v>0.5</v>
      </c>
      <c r="AT367" s="119">
        <v>0</v>
      </c>
      <c r="AU367" s="119">
        <v>0</v>
      </c>
      <c r="AV367" s="119">
        <v>0</v>
      </c>
      <c r="AW367" s="119">
        <v>0</v>
      </c>
      <c r="AX367" s="120"/>
      <c r="AY367" s="98">
        <f>SUM(AS367:AX367)</f>
        <v>0.5</v>
      </c>
      <c r="AZ367" s="74"/>
    </row>
    <row r="368" spans="2:52" ht="12.75">
      <c r="B368" s="73"/>
      <c r="C368" s="224"/>
      <c r="D368" s="236"/>
      <c r="E368" s="230"/>
      <c r="F368" s="221"/>
      <c r="G368" s="212"/>
      <c r="H368" s="212"/>
      <c r="I368" s="218"/>
      <c r="J368" s="218"/>
      <c r="K368" s="221"/>
      <c r="L368" s="221"/>
      <c r="M368" s="218"/>
      <c r="N368" s="218"/>
      <c r="O368" s="218"/>
      <c r="P368" s="212"/>
      <c r="Q368" s="212"/>
      <c r="R368" s="218"/>
      <c r="S368" s="218"/>
      <c r="T368" s="212"/>
      <c r="U368" s="212"/>
      <c r="V368" s="218"/>
      <c r="W368" s="218"/>
      <c r="X368" s="212"/>
      <c r="Y368" s="212"/>
      <c r="Z368" s="218"/>
      <c r="AA368" s="218"/>
      <c r="AB368" s="212"/>
      <c r="AC368" s="212"/>
      <c r="AD368" s="218"/>
      <c r="AE368" s="218"/>
      <c r="AF368" s="212"/>
      <c r="AG368" s="212"/>
      <c r="AH368" s="218"/>
      <c r="AI368" s="218"/>
      <c r="AJ368" s="212"/>
      <c r="AK368" s="212"/>
      <c r="AL368" s="212"/>
      <c r="AM368" s="212"/>
      <c r="AN368" s="215"/>
      <c r="AO368" s="215"/>
      <c r="AP368" s="215"/>
      <c r="AQ368" s="209"/>
      <c r="AR368" s="121" t="s">
        <v>124</v>
      </c>
      <c r="AS368" s="121"/>
      <c r="AT368" s="121"/>
      <c r="AU368" s="121"/>
      <c r="AV368" s="121"/>
      <c r="AW368" s="121"/>
      <c r="AX368" s="121"/>
      <c r="AY368" s="122"/>
      <c r="AZ368" s="74"/>
    </row>
    <row r="369" spans="2:52" ht="22.5">
      <c r="B369" s="73"/>
      <c r="C369" s="222" t="s">
        <v>361</v>
      </c>
      <c r="D369" s="234" t="s">
        <v>362</v>
      </c>
      <c r="E369" s="228"/>
      <c r="F369" s="219" t="s">
        <v>121</v>
      </c>
      <c r="G369" s="210"/>
      <c r="H369" s="210"/>
      <c r="I369" s="216">
        <v>0</v>
      </c>
      <c r="J369" s="216">
        <v>0</v>
      </c>
      <c r="K369" s="219">
        <v>2011</v>
      </c>
      <c r="L369" s="219">
        <v>2011</v>
      </c>
      <c r="M369" s="216">
        <f>AS370+AT370+AU370+AV370+AW370</f>
        <v>0.5</v>
      </c>
      <c r="N369" s="216"/>
      <c r="O369" s="216">
        <f>AU370</f>
        <v>0</v>
      </c>
      <c r="P369" s="210"/>
      <c r="Q369" s="210"/>
      <c r="R369" s="216"/>
      <c r="S369" s="216"/>
      <c r="T369" s="210"/>
      <c r="U369" s="210"/>
      <c r="V369" s="216"/>
      <c r="W369" s="216"/>
      <c r="X369" s="210"/>
      <c r="Y369" s="210"/>
      <c r="Z369" s="216"/>
      <c r="AA369" s="216"/>
      <c r="AB369" s="210"/>
      <c r="AC369" s="210"/>
      <c r="AD369" s="216"/>
      <c r="AE369" s="216"/>
      <c r="AF369" s="210"/>
      <c r="AG369" s="210"/>
      <c r="AH369" s="216"/>
      <c r="AI369" s="216"/>
      <c r="AJ369" s="210"/>
      <c r="AK369" s="210"/>
      <c r="AL369" s="210"/>
      <c r="AM369" s="210"/>
      <c r="AN369" s="213">
        <f>P369+T369+X369+AB369+AF369+AJ369</f>
        <v>0</v>
      </c>
      <c r="AO369" s="213">
        <f>Q369+U369+Y369+AC369+AG369+AK369</f>
        <v>0</v>
      </c>
      <c r="AP369" s="213">
        <f>R369+V369+Z369+AD369+AH369+AL369</f>
        <v>0</v>
      </c>
      <c r="AQ369" s="209">
        <f>S369+W369+AA369+AE369+AI369+AM369</f>
        <v>0</v>
      </c>
      <c r="AR369" s="116" t="s">
        <v>122</v>
      </c>
      <c r="AS369" s="117">
        <f aca="true" t="shared" si="139" ref="AS369:AX369">SUM(AS370:AS371)</f>
        <v>0.5</v>
      </c>
      <c r="AT369" s="117">
        <f t="shared" si="139"/>
        <v>0</v>
      </c>
      <c r="AU369" s="117">
        <f t="shared" si="139"/>
        <v>0</v>
      </c>
      <c r="AV369" s="117">
        <f t="shared" si="139"/>
        <v>0</v>
      </c>
      <c r="AW369" s="117">
        <f t="shared" si="139"/>
        <v>0</v>
      </c>
      <c r="AX369" s="117">
        <f t="shared" si="139"/>
        <v>0</v>
      </c>
      <c r="AY369" s="98">
        <f>SUM(AS369:AX369)</f>
        <v>0.5</v>
      </c>
      <c r="AZ369" s="74"/>
    </row>
    <row r="370" spans="2:52" ht="45">
      <c r="B370" s="73"/>
      <c r="C370" s="223"/>
      <c r="D370" s="235"/>
      <c r="E370" s="229"/>
      <c r="F370" s="220"/>
      <c r="G370" s="211"/>
      <c r="H370" s="211"/>
      <c r="I370" s="217"/>
      <c r="J370" s="217"/>
      <c r="K370" s="220"/>
      <c r="L370" s="220"/>
      <c r="M370" s="217"/>
      <c r="N370" s="217"/>
      <c r="O370" s="217"/>
      <c r="P370" s="211"/>
      <c r="Q370" s="211"/>
      <c r="R370" s="217"/>
      <c r="S370" s="217"/>
      <c r="T370" s="211"/>
      <c r="U370" s="211"/>
      <c r="V370" s="217"/>
      <c r="W370" s="217"/>
      <c r="X370" s="211"/>
      <c r="Y370" s="211"/>
      <c r="Z370" s="217"/>
      <c r="AA370" s="217"/>
      <c r="AB370" s="211"/>
      <c r="AC370" s="211"/>
      <c r="AD370" s="217"/>
      <c r="AE370" s="217"/>
      <c r="AF370" s="211"/>
      <c r="AG370" s="211"/>
      <c r="AH370" s="217"/>
      <c r="AI370" s="217"/>
      <c r="AJ370" s="211"/>
      <c r="AK370" s="211"/>
      <c r="AL370" s="211"/>
      <c r="AM370" s="211"/>
      <c r="AN370" s="214"/>
      <c r="AO370" s="214"/>
      <c r="AP370" s="214"/>
      <c r="AQ370" s="209"/>
      <c r="AR370" s="118" t="s">
        <v>123</v>
      </c>
      <c r="AS370" s="119">
        <v>0.5</v>
      </c>
      <c r="AT370" s="119">
        <v>0</v>
      </c>
      <c r="AU370" s="119">
        <v>0</v>
      </c>
      <c r="AV370" s="119">
        <v>0</v>
      </c>
      <c r="AW370" s="119">
        <v>0</v>
      </c>
      <c r="AX370" s="120"/>
      <c r="AY370" s="98">
        <f>SUM(AS370:AX370)</f>
        <v>0.5</v>
      </c>
      <c r="AZ370" s="74"/>
    </row>
    <row r="371" spans="2:52" ht="12.75">
      <c r="B371" s="73"/>
      <c r="C371" s="224"/>
      <c r="D371" s="236"/>
      <c r="E371" s="230"/>
      <c r="F371" s="221"/>
      <c r="G371" s="212"/>
      <c r="H371" s="212"/>
      <c r="I371" s="218"/>
      <c r="J371" s="218"/>
      <c r="K371" s="221"/>
      <c r="L371" s="221"/>
      <c r="M371" s="218"/>
      <c r="N371" s="218"/>
      <c r="O371" s="218"/>
      <c r="P371" s="212"/>
      <c r="Q371" s="212"/>
      <c r="R371" s="218"/>
      <c r="S371" s="218"/>
      <c r="T371" s="212"/>
      <c r="U371" s="212"/>
      <c r="V371" s="218"/>
      <c r="W371" s="218"/>
      <c r="X371" s="212"/>
      <c r="Y371" s="212"/>
      <c r="Z371" s="218"/>
      <c r="AA371" s="218"/>
      <c r="AB371" s="212"/>
      <c r="AC371" s="212"/>
      <c r="AD371" s="218"/>
      <c r="AE371" s="218"/>
      <c r="AF371" s="212"/>
      <c r="AG371" s="212"/>
      <c r="AH371" s="218"/>
      <c r="AI371" s="218"/>
      <c r="AJ371" s="212"/>
      <c r="AK371" s="212"/>
      <c r="AL371" s="212"/>
      <c r="AM371" s="212"/>
      <c r="AN371" s="215"/>
      <c r="AO371" s="215"/>
      <c r="AP371" s="215"/>
      <c r="AQ371" s="209"/>
      <c r="AR371" s="121" t="s">
        <v>124</v>
      </c>
      <c r="AS371" s="121"/>
      <c r="AT371" s="121"/>
      <c r="AU371" s="121"/>
      <c r="AV371" s="121"/>
      <c r="AW371" s="121"/>
      <c r="AX371" s="121"/>
      <c r="AY371" s="122"/>
      <c r="AZ371" s="74"/>
    </row>
    <row r="372" spans="2:52" ht="22.5">
      <c r="B372" s="73"/>
      <c r="C372" s="222" t="s">
        <v>363</v>
      </c>
      <c r="D372" s="234" t="s">
        <v>364</v>
      </c>
      <c r="E372" s="228"/>
      <c r="F372" s="219" t="s">
        <v>121</v>
      </c>
      <c r="G372" s="210"/>
      <c r="H372" s="210"/>
      <c r="I372" s="216">
        <v>0</v>
      </c>
      <c r="J372" s="216">
        <v>0</v>
      </c>
      <c r="K372" s="219">
        <v>2011</v>
      </c>
      <c r="L372" s="219">
        <v>2011</v>
      </c>
      <c r="M372" s="216">
        <f>AS373+AT373+AU373+AV373+AW373</f>
        <v>35.32</v>
      </c>
      <c r="N372" s="216"/>
      <c r="O372" s="216">
        <f>AU373</f>
        <v>0</v>
      </c>
      <c r="P372" s="210"/>
      <c r="Q372" s="210"/>
      <c r="R372" s="216"/>
      <c r="S372" s="216"/>
      <c r="T372" s="210"/>
      <c r="U372" s="210"/>
      <c r="V372" s="216"/>
      <c r="W372" s="216"/>
      <c r="X372" s="210"/>
      <c r="Y372" s="210"/>
      <c r="Z372" s="216"/>
      <c r="AA372" s="216"/>
      <c r="AB372" s="210"/>
      <c r="AC372" s="210"/>
      <c r="AD372" s="216"/>
      <c r="AE372" s="216"/>
      <c r="AF372" s="210"/>
      <c r="AG372" s="210"/>
      <c r="AH372" s="216"/>
      <c r="AI372" s="216"/>
      <c r="AJ372" s="210"/>
      <c r="AK372" s="210"/>
      <c r="AL372" s="210"/>
      <c r="AM372" s="210"/>
      <c r="AN372" s="213">
        <f>P372+T372+X372+AB372+AF372+AJ372</f>
        <v>0</v>
      </c>
      <c r="AO372" s="213">
        <f>Q372+U372+Y372+AC372+AG372+AK372</f>
        <v>0</v>
      </c>
      <c r="AP372" s="213">
        <f>R372+V372+Z372+AD372+AH372+AL372</f>
        <v>0</v>
      </c>
      <c r="AQ372" s="209">
        <f>S372+W372+AA372+AE372+AI372+AM372</f>
        <v>0</v>
      </c>
      <c r="AR372" s="116" t="s">
        <v>122</v>
      </c>
      <c r="AS372" s="117">
        <f aca="true" t="shared" si="140" ref="AS372:AX372">SUM(AS373:AS374)</f>
        <v>35.32</v>
      </c>
      <c r="AT372" s="117">
        <f t="shared" si="140"/>
        <v>0</v>
      </c>
      <c r="AU372" s="117">
        <f t="shared" si="140"/>
        <v>0</v>
      </c>
      <c r="AV372" s="117">
        <f t="shared" si="140"/>
        <v>0</v>
      </c>
      <c r="AW372" s="117">
        <f t="shared" si="140"/>
        <v>0</v>
      </c>
      <c r="AX372" s="117">
        <f t="shared" si="140"/>
        <v>0</v>
      </c>
      <c r="AY372" s="98">
        <f>SUM(AS372:AX372)</f>
        <v>35.32</v>
      </c>
      <c r="AZ372" s="74"/>
    </row>
    <row r="373" spans="2:52" ht="45">
      <c r="B373" s="73"/>
      <c r="C373" s="223"/>
      <c r="D373" s="235"/>
      <c r="E373" s="229"/>
      <c r="F373" s="220"/>
      <c r="G373" s="211"/>
      <c r="H373" s="211"/>
      <c r="I373" s="217"/>
      <c r="J373" s="217"/>
      <c r="K373" s="220"/>
      <c r="L373" s="220"/>
      <c r="M373" s="217"/>
      <c r="N373" s="217"/>
      <c r="O373" s="217"/>
      <c r="P373" s="211"/>
      <c r="Q373" s="211"/>
      <c r="R373" s="217"/>
      <c r="S373" s="217"/>
      <c r="T373" s="211"/>
      <c r="U373" s="211"/>
      <c r="V373" s="217"/>
      <c r="W373" s="217"/>
      <c r="X373" s="211"/>
      <c r="Y373" s="211"/>
      <c r="Z373" s="217"/>
      <c r="AA373" s="217"/>
      <c r="AB373" s="211"/>
      <c r="AC373" s="211"/>
      <c r="AD373" s="217"/>
      <c r="AE373" s="217"/>
      <c r="AF373" s="211"/>
      <c r="AG373" s="211"/>
      <c r="AH373" s="217"/>
      <c r="AI373" s="217"/>
      <c r="AJ373" s="211"/>
      <c r="AK373" s="211"/>
      <c r="AL373" s="211"/>
      <c r="AM373" s="211"/>
      <c r="AN373" s="214"/>
      <c r="AO373" s="214"/>
      <c r="AP373" s="214"/>
      <c r="AQ373" s="209"/>
      <c r="AR373" s="118" t="s">
        <v>123</v>
      </c>
      <c r="AS373" s="119">
        <v>35.32</v>
      </c>
      <c r="AT373" s="119">
        <v>0</v>
      </c>
      <c r="AU373" s="119">
        <v>0</v>
      </c>
      <c r="AV373" s="119">
        <v>0</v>
      </c>
      <c r="AW373" s="119">
        <v>0</v>
      </c>
      <c r="AX373" s="120"/>
      <c r="AY373" s="98">
        <f>SUM(AS373:AX373)</f>
        <v>35.32</v>
      </c>
      <c r="AZ373" s="74"/>
    </row>
    <row r="374" spans="2:52" ht="12.75">
      <c r="B374" s="73"/>
      <c r="C374" s="224"/>
      <c r="D374" s="236"/>
      <c r="E374" s="230"/>
      <c r="F374" s="221"/>
      <c r="G374" s="212"/>
      <c r="H374" s="212"/>
      <c r="I374" s="218"/>
      <c r="J374" s="218"/>
      <c r="K374" s="221"/>
      <c r="L374" s="221"/>
      <c r="M374" s="218"/>
      <c r="N374" s="218"/>
      <c r="O374" s="218"/>
      <c r="P374" s="212"/>
      <c r="Q374" s="212"/>
      <c r="R374" s="218"/>
      <c r="S374" s="218"/>
      <c r="T374" s="212"/>
      <c r="U374" s="212"/>
      <c r="V374" s="218"/>
      <c r="W374" s="218"/>
      <c r="X374" s="212"/>
      <c r="Y374" s="212"/>
      <c r="Z374" s="218"/>
      <c r="AA374" s="218"/>
      <c r="AB374" s="212"/>
      <c r="AC374" s="212"/>
      <c r="AD374" s="218"/>
      <c r="AE374" s="218"/>
      <c r="AF374" s="212"/>
      <c r="AG374" s="212"/>
      <c r="AH374" s="218"/>
      <c r="AI374" s="218"/>
      <c r="AJ374" s="212"/>
      <c r="AK374" s="212"/>
      <c r="AL374" s="212"/>
      <c r="AM374" s="212"/>
      <c r="AN374" s="215"/>
      <c r="AO374" s="215"/>
      <c r="AP374" s="215"/>
      <c r="AQ374" s="209"/>
      <c r="AR374" s="121" t="s">
        <v>124</v>
      </c>
      <c r="AS374" s="121"/>
      <c r="AT374" s="121"/>
      <c r="AU374" s="121"/>
      <c r="AV374" s="121"/>
      <c r="AW374" s="121"/>
      <c r="AX374" s="121"/>
      <c r="AY374" s="122"/>
      <c r="AZ374" s="74"/>
    </row>
    <row r="375" spans="2:52" ht="22.5">
      <c r="B375" s="73"/>
      <c r="C375" s="222" t="s">
        <v>365</v>
      </c>
      <c r="D375" s="234" t="s">
        <v>366</v>
      </c>
      <c r="E375" s="228"/>
      <c r="F375" s="219" t="s">
        <v>121</v>
      </c>
      <c r="G375" s="210"/>
      <c r="H375" s="210"/>
      <c r="I375" s="216">
        <v>0</v>
      </c>
      <c r="J375" s="216">
        <v>0</v>
      </c>
      <c r="K375" s="219">
        <v>2011</v>
      </c>
      <c r="L375" s="219">
        <v>2011</v>
      </c>
      <c r="M375" s="216">
        <f>AS376+AT376+AU376+AV376+AW376</f>
        <v>22.39</v>
      </c>
      <c r="N375" s="216"/>
      <c r="O375" s="216">
        <f>AU376</f>
        <v>21.89</v>
      </c>
      <c r="P375" s="210"/>
      <c r="Q375" s="210"/>
      <c r="R375" s="216"/>
      <c r="S375" s="216"/>
      <c r="T375" s="210"/>
      <c r="U375" s="210"/>
      <c r="V375" s="216"/>
      <c r="W375" s="216"/>
      <c r="X375" s="210"/>
      <c r="Y375" s="210"/>
      <c r="Z375" s="216"/>
      <c r="AA375" s="216"/>
      <c r="AB375" s="210"/>
      <c r="AC375" s="210"/>
      <c r="AD375" s="216"/>
      <c r="AE375" s="216"/>
      <c r="AF375" s="210"/>
      <c r="AG375" s="210"/>
      <c r="AH375" s="216"/>
      <c r="AI375" s="216"/>
      <c r="AJ375" s="210"/>
      <c r="AK375" s="210"/>
      <c r="AL375" s="210"/>
      <c r="AM375" s="210"/>
      <c r="AN375" s="213">
        <f>P375+T375+X375+AB375+AF375+AJ375</f>
        <v>0</v>
      </c>
      <c r="AO375" s="213">
        <f>Q375+U375+Y375+AC375+AG375+AK375</f>
        <v>0</v>
      </c>
      <c r="AP375" s="213">
        <f>R375+V375+Z375+AD375+AH375+AL375</f>
        <v>0</v>
      </c>
      <c r="AQ375" s="209">
        <f>S375+W375+AA375+AE375+AI375+AM375</f>
        <v>0</v>
      </c>
      <c r="AR375" s="116" t="s">
        <v>122</v>
      </c>
      <c r="AS375" s="117">
        <f aca="true" t="shared" si="141" ref="AS375:AX375">SUM(AS376:AS377)</f>
        <v>0.5</v>
      </c>
      <c r="AT375" s="117">
        <f t="shared" si="141"/>
        <v>0</v>
      </c>
      <c r="AU375" s="117">
        <f t="shared" si="141"/>
        <v>21.89</v>
      </c>
      <c r="AV375" s="117">
        <f t="shared" si="141"/>
        <v>0</v>
      </c>
      <c r="AW375" s="117">
        <f t="shared" si="141"/>
        <v>0</v>
      </c>
      <c r="AX375" s="117">
        <f t="shared" si="141"/>
        <v>0</v>
      </c>
      <c r="AY375" s="98">
        <f>SUM(AS375:AX375)</f>
        <v>22.39</v>
      </c>
      <c r="AZ375" s="74"/>
    </row>
    <row r="376" spans="2:52" ht="45">
      <c r="B376" s="73"/>
      <c r="C376" s="223"/>
      <c r="D376" s="235"/>
      <c r="E376" s="229"/>
      <c r="F376" s="220"/>
      <c r="G376" s="211"/>
      <c r="H376" s="211"/>
      <c r="I376" s="217"/>
      <c r="J376" s="217"/>
      <c r="K376" s="220"/>
      <c r="L376" s="220"/>
      <c r="M376" s="217"/>
      <c r="N376" s="217"/>
      <c r="O376" s="217"/>
      <c r="P376" s="211"/>
      <c r="Q376" s="211"/>
      <c r="R376" s="217"/>
      <c r="S376" s="217"/>
      <c r="T376" s="211"/>
      <c r="U376" s="211"/>
      <c r="V376" s="217"/>
      <c r="W376" s="217"/>
      <c r="X376" s="211"/>
      <c r="Y376" s="211"/>
      <c r="Z376" s="217"/>
      <c r="AA376" s="217"/>
      <c r="AB376" s="211"/>
      <c r="AC376" s="211"/>
      <c r="AD376" s="217"/>
      <c r="AE376" s="217"/>
      <c r="AF376" s="211"/>
      <c r="AG376" s="211"/>
      <c r="AH376" s="217"/>
      <c r="AI376" s="217"/>
      <c r="AJ376" s="211"/>
      <c r="AK376" s="211"/>
      <c r="AL376" s="211"/>
      <c r="AM376" s="211"/>
      <c r="AN376" s="214"/>
      <c r="AO376" s="214"/>
      <c r="AP376" s="214"/>
      <c r="AQ376" s="209"/>
      <c r="AR376" s="118" t="s">
        <v>123</v>
      </c>
      <c r="AS376" s="119">
        <v>0.5</v>
      </c>
      <c r="AT376" s="119">
        <v>0</v>
      </c>
      <c r="AU376" s="119">
        <f>18.5+3.39</f>
        <v>21.89</v>
      </c>
      <c r="AV376" s="119">
        <v>0</v>
      </c>
      <c r="AW376" s="119">
        <v>0</v>
      </c>
      <c r="AX376" s="120"/>
      <c r="AY376" s="98">
        <f>SUM(AS376:AX376)</f>
        <v>22.39</v>
      </c>
      <c r="AZ376" s="74"/>
    </row>
    <row r="377" spans="2:52" ht="12.75">
      <c r="B377" s="73"/>
      <c r="C377" s="224"/>
      <c r="D377" s="236"/>
      <c r="E377" s="230"/>
      <c r="F377" s="221"/>
      <c r="G377" s="212"/>
      <c r="H377" s="212"/>
      <c r="I377" s="218"/>
      <c r="J377" s="218"/>
      <c r="K377" s="221"/>
      <c r="L377" s="221"/>
      <c r="M377" s="218"/>
      <c r="N377" s="218"/>
      <c r="O377" s="218"/>
      <c r="P377" s="212"/>
      <c r="Q377" s="212"/>
      <c r="R377" s="218"/>
      <c r="S377" s="218"/>
      <c r="T377" s="212"/>
      <c r="U377" s="212"/>
      <c r="V377" s="218"/>
      <c r="W377" s="218"/>
      <c r="X377" s="212"/>
      <c r="Y377" s="212"/>
      <c r="Z377" s="218"/>
      <c r="AA377" s="218"/>
      <c r="AB377" s="212"/>
      <c r="AC377" s="212"/>
      <c r="AD377" s="218"/>
      <c r="AE377" s="218"/>
      <c r="AF377" s="212"/>
      <c r="AG377" s="212"/>
      <c r="AH377" s="218"/>
      <c r="AI377" s="218"/>
      <c r="AJ377" s="212"/>
      <c r="AK377" s="212"/>
      <c r="AL377" s="212"/>
      <c r="AM377" s="212"/>
      <c r="AN377" s="215"/>
      <c r="AO377" s="215"/>
      <c r="AP377" s="215"/>
      <c r="AQ377" s="209"/>
      <c r="AR377" s="121" t="s">
        <v>124</v>
      </c>
      <c r="AS377" s="121"/>
      <c r="AT377" s="121"/>
      <c r="AU377" s="121"/>
      <c r="AV377" s="121"/>
      <c r="AW377" s="121"/>
      <c r="AX377" s="121"/>
      <c r="AY377" s="122"/>
      <c r="AZ377" s="74"/>
    </row>
    <row r="378" spans="2:52" ht="22.5">
      <c r="B378" s="73"/>
      <c r="C378" s="222" t="s">
        <v>367</v>
      </c>
      <c r="D378" s="234" t="s">
        <v>368</v>
      </c>
      <c r="E378" s="228"/>
      <c r="F378" s="219" t="s">
        <v>121</v>
      </c>
      <c r="G378" s="210"/>
      <c r="H378" s="210"/>
      <c r="I378" s="216">
        <v>0</v>
      </c>
      <c r="J378" s="216">
        <v>0.25</v>
      </c>
      <c r="K378" s="219">
        <v>2014</v>
      </c>
      <c r="L378" s="219">
        <v>2014</v>
      </c>
      <c r="M378" s="216">
        <f>AS379+AT379+AU379+AV379+AW379</f>
        <v>3.6</v>
      </c>
      <c r="N378" s="216"/>
      <c r="O378" s="216">
        <f>AU379</f>
        <v>0</v>
      </c>
      <c r="P378" s="210"/>
      <c r="Q378" s="210"/>
      <c r="R378" s="216"/>
      <c r="S378" s="216"/>
      <c r="T378" s="210"/>
      <c r="U378" s="210"/>
      <c r="V378" s="216"/>
      <c r="W378" s="216"/>
      <c r="X378" s="210"/>
      <c r="Y378" s="210"/>
      <c r="Z378" s="216"/>
      <c r="AA378" s="216"/>
      <c r="AB378" s="210"/>
      <c r="AC378" s="210"/>
      <c r="AD378" s="216"/>
      <c r="AE378" s="216">
        <v>0.25</v>
      </c>
      <c r="AF378" s="210"/>
      <c r="AG378" s="210"/>
      <c r="AH378" s="216"/>
      <c r="AI378" s="216"/>
      <c r="AJ378" s="210"/>
      <c r="AK378" s="210"/>
      <c r="AL378" s="210"/>
      <c r="AM378" s="210"/>
      <c r="AN378" s="213">
        <f>P378+T378+X378+AB378+AF378+AJ378</f>
        <v>0</v>
      </c>
      <c r="AO378" s="213">
        <f>Q378+U378+Y378+AC378+AG378+AK378</f>
        <v>0</v>
      </c>
      <c r="AP378" s="213">
        <f>R378+V378+Z378+AD378+AH378+AL378</f>
        <v>0</v>
      </c>
      <c r="AQ378" s="209">
        <f>S378+W378+AA378+AE378+AI378+AM378</f>
        <v>0.25</v>
      </c>
      <c r="AR378" s="116" t="s">
        <v>122</v>
      </c>
      <c r="AS378" s="117">
        <f aca="true" t="shared" si="142" ref="AS378:AX378">SUM(AS379:AS380)</f>
        <v>0</v>
      </c>
      <c r="AT378" s="117">
        <f t="shared" si="142"/>
        <v>0</v>
      </c>
      <c r="AU378" s="117">
        <f t="shared" si="142"/>
        <v>0</v>
      </c>
      <c r="AV378" s="117">
        <f t="shared" si="142"/>
        <v>3.6</v>
      </c>
      <c r="AW378" s="117">
        <f t="shared" si="142"/>
        <v>0</v>
      </c>
      <c r="AX378" s="117">
        <f t="shared" si="142"/>
        <v>0</v>
      </c>
      <c r="AY378" s="98">
        <f>SUM(AS378:AX378)</f>
        <v>3.6</v>
      </c>
      <c r="AZ378" s="74"/>
    </row>
    <row r="379" spans="2:52" ht="45">
      <c r="B379" s="73"/>
      <c r="C379" s="223"/>
      <c r="D379" s="235"/>
      <c r="E379" s="229"/>
      <c r="F379" s="220"/>
      <c r="G379" s="211"/>
      <c r="H379" s="211"/>
      <c r="I379" s="217"/>
      <c r="J379" s="217"/>
      <c r="K379" s="220"/>
      <c r="L379" s="220"/>
      <c r="M379" s="217"/>
      <c r="N379" s="217"/>
      <c r="O379" s="217"/>
      <c r="P379" s="211"/>
      <c r="Q379" s="211"/>
      <c r="R379" s="217"/>
      <c r="S379" s="217"/>
      <c r="T379" s="211"/>
      <c r="U379" s="211"/>
      <c r="V379" s="217"/>
      <c r="W379" s="217"/>
      <c r="X379" s="211"/>
      <c r="Y379" s="211"/>
      <c r="Z379" s="217"/>
      <c r="AA379" s="217"/>
      <c r="AB379" s="211"/>
      <c r="AC379" s="211"/>
      <c r="AD379" s="217"/>
      <c r="AE379" s="217"/>
      <c r="AF379" s="211"/>
      <c r="AG379" s="211"/>
      <c r="AH379" s="217"/>
      <c r="AI379" s="217"/>
      <c r="AJ379" s="211"/>
      <c r="AK379" s="211"/>
      <c r="AL379" s="211"/>
      <c r="AM379" s="211"/>
      <c r="AN379" s="214"/>
      <c r="AO379" s="214"/>
      <c r="AP379" s="214"/>
      <c r="AQ379" s="209"/>
      <c r="AR379" s="118" t="s">
        <v>123</v>
      </c>
      <c r="AS379" s="119"/>
      <c r="AT379" s="119"/>
      <c r="AU379" s="119"/>
      <c r="AV379" s="119">
        <v>3.6</v>
      </c>
      <c r="AW379" s="119"/>
      <c r="AX379" s="120"/>
      <c r="AY379" s="98">
        <f>SUM(AS379:AX379)</f>
        <v>3.6</v>
      </c>
      <c r="AZ379" s="74"/>
    </row>
    <row r="380" spans="2:52" ht="13.5" thickBot="1">
      <c r="B380" s="73"/>
      <c r="C380" s="224"/>
      <c r="D380" s="236"/>
      <c r="E380" s="230"/>
      <c r="F380" s="221"/>
      <c r="G380" s="212"/>
      <c r="H380" s="212"/>
      <c r="I380" s="218"/>
      <c r="J380" s="218"/>
      <c r="K380" s="221"/>
      <c r="L380" s="221"/>
      <c r="M380" s="218"/>
      <c r="N380" s="218"/>
      <c r="O380" s="218"/>
      <c r="P380" s="212"/>
      <c r="Q380" s="212"/>
      <c r="R380" s="218"/>
      <c r="S380" s="218"/>
      <c r="T380" s="212"/>
      <c r="U380" s="212"/>
      <c r="V380" s="218"/>
      <c r="W380" s="218"/>
      <c r="X380" s="212"/>
      <c r="Y380" s="212"/>
      <c r="Z380" s="218"/>
      <c r="AA380" s="218"/>
      <c r="AB380" s="212"/>
      <c r="AC380" s="212"/>
      <c r="AD380" s="218"/>
      <c r="AE380" s="218"/>
      <c r="AF380" s="212"/>
      <c r="AG380" s="212"/>
      <c r="AH380" s="218"/>
      <c r="AI380" s="218"/>
      <c r="AJ380" s="212"/>
      <c r="AK380" s="212"/>
      <c r="AL380" s="212"/>
      <c r="AM380" s="212"/>
      <c r="AN380" s="215"/>
      <c r="AO380" s="215"/>
      <c r="AP380" s="215"/>
      <c r="AQ380" s="209"/>
      <c r="AR380" s="121" t="s">
        <v>124</v>
      </c>
      <c r="AS380" s="121"/>
      <c r="AT380" s="121"/>
      <c r="AU380" s="121"/>
      <c r="AV380" s="121"/>
      <c r="AW380" s="121"/>
      <c r="AX380" s="121"/>
      <c r="AY380" s="122"/>
      <c r="AZ380" s="74"/>
    </row>
    <row r="381" spans="2:52" ht="13.5" thickBot="1">
      <c r="B381" s="80"/>
      <c r="C381" s="106"/>
      <c r="D381" s="125" t="s">
        <v>108</v>
      </c>
      <c r="E381" s="108" t="s">
        <v>109</v>
      </c>
      <c r="F381" s="109"/>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0"/>
      <c r="AL381" s="110"/>
      <c r="AM381" s="110"/>
      <c r="AN381" s="110"/>
      <c r="AO381" s="110"/>
      <c r="AP381" s="110"/>
      <c r="AQ381" s="110"/>
      <c r="AR381" s="110"/>
      <c r="AS381" s="110"/>
      <c r="AT381" s="110"/>
      <c r="AU381" s="110"/>
      <c r="AV381" s="110"/>
      <c r="AW381" s="110"/>
      <c r="AX381" s="114"/>
      <c r="AY381" s="115"/>
      <c r="AZ381" s="86"/>
    </row>
    <row r="382" spans="2:52" ht="12.75">
      <c r="B382" s="80"/>
      <c r="C382" s="123" t="s">
        <v>369</v>
      </c>
      <c r="D382" s="95" t="s">
        <v>370</v>
      </c>
      <c r="E382" s="95"/>
      <c r="F382" s="95"/>
      <c r="G382" s="96">
        <f>SUM(G383:G384)</f>
        <v>0</v>
      </c>
      <c r="H382" s="96">
        <f>SUM(H383:H384)</f>
        <v>0</v>
      </c>
      <c r="I382" s="96">
        <f>SUM(I383:I384)</f>
        <v>0</v>
      </c>
      <c r="J382" s="96">
        <f>SUM(J383:J384)</f>
        <v>0</v>
      </c>
      <c r="K382" s="97"/>
      <c r="L382" s="97"/>
      <c r="M382" s="96">
        <f aca="true" t="shared" si="143" ref="M382:AQ382">SUM(M383:M384)</f>
        <v>0</v>
      </c>
      <c r="N382" s="96">
        <f t="shared" si="143"/>
        <v>0</v>
      </c>
      <c r="O382" s="96">
        <f t="shared" si="143"/>
        <v>0</v>
      </c>
      <c r="P382" s="96">
        <f t="shared" si="143"/>
        <v>0</v>
      </c>
      <c r="Q382" s="96">
        <f t="shared" si="143"/>
        <v>0</v>
      </c>
      <c r="R382" s="96">
        <f t="shared" si="143"/>
        <v>0</v>
      </c>
      <c r="S382" s="96">
        <f t="shared" si="143"/>
        <v>0</v>
      </c>
      <c r="T382" s="96">
        <f t="shared" si="143"/>
        <v>0</v>
      </c>
      <c r="U382" s="96">
        <f t="shared" si="143"/>
        <v>0</v>
      </c>
      <c r="V382" s="96">
        <f t="shared" si="143"/>
        <v>0</v>
      </c>
      <c r="W382" s="96">
        <f t="shared" si="143"/>
        <v>0</v>
      </c>
      <c r="X382" s="96">
        <f t="shared" si="143"/>
        <v>0</v>
      </c>
      <c r="Y382" s="96">
        <f t="shared" si="143"/>
        <v>0</v>
      </c>
      <c r="Z382" s="96">
        <f t="shared" si="143"/>
        <v>0</v>
      </c>
      <c r="AA382" s="96">
        <f t="shared" si="143"/>
        <v>0</v>
      </c>
      <c r="AB382" s="96">
        <f t="shared" si="143"/>
        <v>0</v>
      </c>
      <c r="AC382" s="96">
        <f t="shared" si="143"/>
        <v>0</v>
      </c>
      <c r="AD382" s="96">
        <f t="shared" si="143"/>
        <v>0</v>
      </c>
      <c r="AE382" s="96">
        <f t="shared" si="143"/>
        <v>0</v>
      </c>
      <c r="AF382" s="96">
        <f t="shared" si="143"/>
        <v>0</v>
      </c>
      <c r="AG382" s="96">
        <f t="shared" si="143"/>
        <v>0</v>
      </c>
      <c r="AH382" s="96">
        <f t="shared" si="143"/>
        <v>0</v>
      </c>
      <c r="AI382" s="96">
        <f t="shared" si="143"/>
        <v>0</v>
      </c>
      <c r="AJ382" s="96">
        <f t="shared" si="143"/>
        <v>0</v>
      </c>
      <c r="AK382" s="96">
        <f t="shared" si="143"/>
        <v>0</v>
      </c>
      <c r="AL382" s="96">
        <f t="shared" si="143"/>
        <v>0</v>
      </c>
      <c r="AM382" s="96">
        <f t="shared" si="143"/>
        <v>0</v>
      </c>
      <c r="AN382" s="96">
        <f t="shared" si="143"/>
        <v>0</v>
      </c>
      <c r="AO382" s="96">
        <f t="shared" si="143"/>
        <v>0</v>
      </c>
      <c r="AP382" s="96">
        <f t="shared" si="143"/>
        <v>0</v>
      </c>
      <c r="AQ382" s="96">
        <f t="shared" si="143"/>
        <v>0</v>
      </c>
      <c r="AR382" s="90"/>
      <c r="AS382" s="96">
        <f aca="true" t="shared" si="144" ref="AS382:AY382">SUM(AS383:AS384)/2</f>
        <v>0</v>
      </c>
      <c r="AT382" s="96">
        <f t="shared" si="144"/>
        <v>0</v>
      </c>
      <c r="AU382" s="96">
        <f t="shared" si="144"/>
        <v>0</v>
      </c>
      <c r="AV382" s="96">
        <f t="shared" si="144"/>
        <v>0</v>
      </c>
      <c r="AW382" s="96">
        <f t="shared" si="144"/>
        <v>0</v>
      </c>
      <c r="AX382" s="96">
        <f t="shared" si="144"/>
        <v>0</v>
      </c>
      <c r="AY382" s="98">
        <f t="shared" si="144"/>
        <v>0</v>
      </c>
      <c r="AZ382" s="86"/>
    </row>
    <row r="383" spans="2:52" ht="13.5" thickBot="1">
      <c r="B383" s="80"/>
      <c r="C383" s="101" t="s">
        <v>371</v>
      </c>
      <c r="D383" s="127"/>
      <c r="E383" s="103"/>
      <c r="F383" s="103"/>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4"/>
      <c r="AL383" s="104"/>
      <c r="AM383" s="104"/>
      <c r="AN383" s="104"/>
      <c r="AO383" s="104"/>
      <c r="AP383" s="104"/>
      <c r="AQ383" s="104"/>
      <c r="AR383" s="104"/>
      <c r="AS383" s="104"/>
      <c r="AT383" s="104"/>
      <c r="AU383" s="104"/>
      <c r="AV383" s="104"/>
      <c r="AW383" s="104"/>
      <c r="AX383" s="104"/>
      <c r="AY383" s="105"/>
      <c r="AZ383" s="86"/>
    </row>
    <row r="384" spans="2:52" ht="13.5" thickBot="1">
      <c r="B384" s="80"/>
      <c r="C384" s="106"/>
      <c r="D384" s="128" t="s">
        <v>108</v>
      </c>
      <c r="E384" s="108" t="s">
        <v>109</v>
      </c>
      <c r="F384" s="109"/>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0"/>
      <c r="AL384" s="110"/>
      <c r="AM384" s="110"/>
      <c r="AN384" s="110"/>
      <c r="AO384" s="110"/>
      <c r="AP384" s="110"/>
      <c r="AQ384" s="110"/>
      <c r="AR384" s="110"/>
      <c r="AS384" s="110"/>
      <c r="AT384" s="110"/>
      <c r="AU384" s="110"/>
      <c r="AV384" s="110"/>
      <c r="AW384" s="110"/>
      <c r="AX384" s="114"/>
      <c r="AY384" s="115"/>
      <c r="AZ384" s="86"/>
    </row>
    <row r="385" spans="2:52" ht="22.5">
      <c r="B385" s="80"/>
      <c r="C385" s="92" t="s">
        <v>372</v>
      </c>
      <c r="D385" s="129" t="s">
        <v>373</v>
      </c>
      <c r="E385" s="129"/>
      <c r="F385" s="129"/>
      <c r="G385" s="89">
        <f>G386+G413+G426</f>
        <v>0</v>
      </c>
      <c r="H385" s="89">
        <f>H386+H413+H426</f>
        <v>0</v>
      </c>
      <c r="I385" s="89">
        <f>I386+I413+I426</f>
        <v>0</v>
      </c>
      <c r="J385" s="89">
        <f>J386+J413+J426</f>
        <v>0</v>
      </c>
      <c r="K385" s="97"/>
      <c r="L385" s="97"/>
      <c r="M385" s="89">
        <f aca="true" t="shared" si="145" ref="M385:AQ385">M386+M413+M426</f>
        <v>11.8</v>
      </c>
      <c r="N385" s="89">
        <f t="shared" si="145"/>
        <v>0</v>
      </c>
      <c r="O385" s="89">
        <f t="shared" si="145"/>
        <v>2.36</v>
      </c>
      <c r="P385" s="89">
        <f t="shared" si="145"/>
        <v>0</v>
      </c>
      <c r="Q385" s="89">
        <f t="shared" si="145"/>
        <v>0</v>
      </c>
      <c r="R385" s="89">
        <f t="shared" si="145"/>
        <v>0</v>
      </c>
      <c r="S385" s="89">
        <f t="shared" si="145"/>
        <v>0</v>
      </c>
      <c r="T385" s="89">
        <f t="shared" si="145"/>
        <v>0</v>
      </c>
      <c r="U385" s="89">
        <f t="shared" si="145"/>
        <v>0</v>
      </c>
      <c r="V385" s="89">
        <f t="shared" si="145"/>
        <v>0</v>
      </c>
      <c r="W385" s="89">
        <f t="shared" si="145"/>
        <v>0</v>
      </c>
      <c r="X385" s="89">
        <f t="shared" si="145"/>
        <v>0</v>
      </c>
      <c r="Y385" s="89">
        <f t="shared" si="145"/>
        <v>0</v>
      </c>
      <c r="Z385" s="89">
        <f t="shared" si="145"/>
        <v>0</v>
      </c>
      <c r="AA385" s="89">
        <f t="shared" si="145"/>
        <v>0</v>
      </c>
      <c r="AB385" s="89">
        <f t="shared" si="145"/>
        <v>0</v>
      </c>
      <c r="AC385" s="89">
        <f t="shared" si="145"/>
        <v>0</v>
      </c>
      <c r="AD385" s="89">
        <f t="shared" si="145"/>
        <v>0</v>
      </c>
      <c r="AE385" s="89">
        <f t="shared" si="145"/>
        <v>0</v>
      </c>
      <c r="AF385" s="89">
        <f t="shared" si="145"/>
        <v>0</v>
      </c>
      <c r="AG385" s="89">
        <f t="shared" si="145"/>
        <v>0</v>
      </c>
      <c r="AH385" s="89">
        <f t="shared" si="145"/>
        <v>0</v>
      </c>
      <c r="AI385" s="89">
        <f t="shared" si="145"/>
        <v>0</v>
      </c>
      <c r="AJ385" s="89">
        <f t="shared" si="145"/>
        <v>0</v>
      </c>
      <c r="AK385" s="89">
        <f t="shared" si="145"/>
        <v>0</v>
      </c>
      <c r="AL385" s="89">
        <f t="shared" si="145"/>
        <v>0</v>
      </c>
      <c r="AM385" s="89">
        <f t="shared" si="145"/>
        <v>0</v>
      </c>
      <c r="AN385" s="89">
        <f t="shared" si="145"/>
        <v>0</v>
      </c>
      <c r="AO385" s="89">
        <f t="shared" si="145"/>
        <v>0</v>
      </c>
      <c r="AP385" s="89">
        <f t="shared" si="145"/>
        <v>0</v>
      </c>
      <c r="AQ385" s="89">
        <f t="shared" si="145"/>
        <v>0</v>
      </c>
      <c r="AR385" s="90"/>
      <c r="AS385" s="89">
        <f aca="true" t="shared" si="146" ref="AS385:AY385">AS386+AS413+AS426</f>
        <v>0</v>
      </c>
      <c r="AT385" s="89">
        <f t="shared" si="146"/>
        <v>0</v>
      </c>
      <c r="AU385" s="89">
        <f t="shared" si="146"/>
        <v>2.36</v>
      </c>
      <c r="AV385" s="89">
        <f t="shared" si="146"/>
        <v>2.36</v>
      </c>
      <c r="AW385" s="89">
        <f t="shared" si="146"/>
        <v>7.08</v>
      </c>
      <c r="AX385" s="89">
        <f t="shared" si="146"/>
        <v>0</v>
      </c>
      <c r="AY385" s="91">
        <f t="shared" si="146"/>
        <v>11.8</v>
      </c>
      <c r="AZ385" s="86"/>
    </row>
    <row r="386" spans="2:52" ht="12.75">
      <c r="B386" s="80"/>
      <c r="C386" s="94" t="s">
        <v>374</v>
      </c>
      <c r="D386" s="95" t="s">
        <v>102</v>
      </c>
      <c r="E386" s="95"/>
      <c r="F386" s="95"/>
      <c r="G386" s="96">
        <f>G387+G400</f>
        <v>0</v>
      </c>
      <c r="H386" s="96">
        <f aca="true" t="shared" si="147" ref="H386:AW386">H387+H400</f>
        <v>0</v>
      </c>
      <c r="I386" s="96">
        <f t="shared" si="147"/>
        <v>0</v>
      </c>
      <c r="J386" s="96">
        <f t="shared" si="147"/>
        <v>0</v>
      </c>
      <c r="K386" s="97"/>
      <c r="L386" s="97"/>
      <c r="M386" s="96">
        <f t="shared" si="147"/>
        <v>0</v>
      </c>
      <c r="N386" s="96">
        <f t="shared" si="147"/>
        <v>0</v>
      </c>
      <c r="O386" s="96">
        <f t="shared" si="147"/>
        <v>0</v>
      </c>
      <c r="P386" s="96">
        <f t="shared" si="147"/>
        <v>0</v>
      </c>
      <c r="Q386" s="96">
        <f t="shared" si="147"/>
        <v>0</v>
      </c>
      <c r="R386" s="96">
        <f t="shared" si="147"/>
        <v>0</v>
      </c>
      <c r="S386" s="96">
        <f t="shared" si="147"/>
        <v>0</v>
      </c>
      <c r="T386" s="96">
        <f t="shared" si="147"/>
        <v>0</v>
      </c>
      <c r="U386" s="96">
        <f t="shared" si="147"/>
        <v>0</v>
      </c>
      <c r="V386" s="96">
        <f t="shared" si="147"/>
        <v>0</v>
      </c>
      <c r="W386" s="96">
        <f t="shared" si="147"/>
        <v>0</v>
      </c>
      <c r="X386" s="96">
        <f t="shared" si="147"/>
        <v>0</v>
      </c>
      <c r="Y386" s="96">
        <f t="shared" si="147"/>
        <v>0</v>
      </c>
      <c r="Z386" s="96">
        <f t="shared" si="147"/>
        <v>0</v>
      </c>
      <c r="AA386" s="96">
        <f t="shared" si="147"/>
        <v>0</v>
      </c>
      <c r="AB386" s="96">
        <f t="shared" si="147"/>
        <v>0</v>
      </c>
      <c r="AC386" s="96">
        <f t="shared" si="147"/>
        <v>0</v>
      </c>
      <c r="AD386" s="96">
        <f t="shared" si="147"/>
        <v>0</v>
      </c>
      <c r="AE386" s="96">
        <f t="shared" si="147"/>
        <v>0</v>
      </c>
      <c r="AF386" s="96">
        <f t="shared" si="147"/>
        <v>0</v>
      </c>
      <c r="AG386" s="96">
        <f t="shared" si="147"/>
        <v>0</v>
      </c>
      <c r="AH386" s="96">
        <f t="shared" si="147"/>
        <v>0</v>
      </c>
      <c r="AI386" s="96">
        <f t="shared" si="147"/>
        <v>0</v>
      </c>
      <c r="AJ386" s="96">
        <f t="shared" si="147"/>
        <v>0</v>
      </c>
      <c r="AK386" s="96">
        <f t="shared" si="147"/>
        <v>0</v>
      </c>
      <c r="AL386" s="96">
        <f t="shared" si="147"/>
        <v>0</v>
      </c>
      <c r="AM386" s="96">
        <f t="shared" si="147"/>
        <v>0</v>
      </c>
      <c r="AN386" s="96">
        <f t="shared" si="147"/>
        <v>0</v>
      </c>
      <c r="AO386" s="96">
        <f t="shared" si="147"/>
        <v>0</v>
      </c>
      <c r="AP386" s="96">
        <f t="shared" si="147"/>
        <v>0</v>
      </c>
      <c r="AQ386" s="96">
        <f t="shared" si="147"/>
        <v>0</v>
      </c>
      <c r="AR386" s="90"/>
      <c r="AS386" s="96">
        <f t="shared" si="147"/>
        <v>0</v>
      </c>
      <c r="AT386" s="96">
        <f t="shared" si="147"/>
        <v>0</v>
      </c>
      <c r="AU386" s="96">
        <f t="shared" si="147"/>
        <v>0</v>
      </c>
      <c r="AV386" s="96">
        <f t="shared" si="147"/>
        <v>0</v>
      </c>
      <c r="AW386" s="96">
        <f t="shared" si="147"/>
        <v>0</v>
      </c>
      <c r="AX386" s="96">
        <f>AX387+AX400</f>
        <v>0</v>
      </c>
      <c r="AY386" s="98">
        <f>AY387+AY400</f>
        <v>0</v>
      </c>
      <c r="AZ386" s="86"/>
    </row>
    <row r="387" spans="2:52" ht="12.75">
      <c r="B387" s="80"/>
      <c r="C387" s="94" t="s">
        <v>375</v>
      </c>
      <c r="D387" s="99" t="s">
        <v>104</v>
      </c>
      <c r="E387" s="99"/>
      <c r="F387" s="99"/>
      <c r="G387" s="96">
        <f>G388+G391+G394+G397</f>
        <v>0</v>
      </c>
      <c r="H387" s="96">
        <f aca="true" t="shared" si="148" ref="H387:AW387">H388+H391+H394+H397</f>
        <v>0</v>
      </c>
      <c r="I387" s="96">
        <f t="shared" si="148"/>
        <v>0</v>
      </c>
      <c r="J387" s="96">
        <f t="shared" si="148"/>
        <v>0</v>
      </c>
      <c r="K387" s="97"/>
      <c r="L387" s="97"/>
      <c r="M387" s="96">
        <f t="shared" si="148"/>
        <v>0</v>
      </c>
      <c r="N387" s="96">
        <f t="shared" si="148"/>
        <v>0</v>
      </c>
      <c r="O387" s="96">
        <f t="shared" si="148"/>
        <v>0</v>
      </c>
      <c r="P387" s="96">
        <f t="shared" si="148"/>
        <v>0</v>
      </c>
      <c r="Q387" s="96">
        <f t="shared" si="148"/>
        <v>0</v>
      </c>
      <c r="R387" s="96">
        <f t="shared" si="148"/>
        <v>0</v>
      </c>
      <c r="S387" s="96">
        <f t="shared" si="148"/>
        <v>0</v>
      </c>
      <c r="T387" s="96">
        <f t="shared" si="148"/>
        <v>0</v>
      </c>
      <c r="U387" s="96">
        <f t="shared" si="148"/>
        <v>0</v>
      </c>
      <c r="V387" s="96">
        <f t="shared" si="148"/>
        <v>0</v>
      </c>
      <c r="W387" s="96">
        <f t="shared" si="148"/>
        <v>0</v>
      </c>
      <c r="X387" s="96">
        <f t="shared" si="148"/>
        <v>0</v>
      </c>
      <c r="Y387" s="96">
        <f t="shared" si="148"/>
        <v>0</v>
      </c>
      <c r="Z387" s="96">
        <f t="shared" si="148"/>
        <v>0</v>
      </c>
      <c r="AA387" s="96">
        <f t="shared" si="148"/>
        <v>0</v>
      </c>
      <c r="AB387" s="96">
        <f t="shared" si="148"/>
        <v>0</v>
      </c>
      <c r="AC387" s="96">
        <f t="shared" si="148"/>
        <v>0</v>
      </c>
      <c r="AD387" s="96">
        <f t="shared" si="148"/>
        <v>0</v>
      </c>
      <c r="AE387" s="96">
        <f t="shared" si="148"/>
        <v>0</v>
      </c>
      <c r="AF387" s="96">
        <f t="shared" si="148"/>
        <v>0</v>
      </c>
      <c r="AG387" s="96">
        <f t="shared" si="148"/>
        <v>0</v>
      </c>
      <c r="AH387" s="96">
        <f t="shared" si="148"/>
        <v>0</v>
      </c>
      <c r="AI387" s="96">
        <f t="shared" si="148"/>
        <v>0</v>
      </c>
      <c r="AJ387" s="96">
        <f t="shared" si="148"/>
        <v>0</v>
      </c>
      <c r="AK387" s="96">
        <f t="shared" si="148"/>
        <v>0</v>
      </c>
      <c r="AL387" s="96">
        <f t="shared" si="148"/>
        <v>0</v>
      </c>
      <c r="AM387" s="96">
        <f t="shared" si="148"/>
        <v>0</v>
      </c>
      <c r="AN387" s="96">
        <f t="shared" si="148"/>
        <v>0</v>
      </c>
      <c r="AO387" s="96">
        <f t="shared" si="148"/>
        <v>0</v>
      </c>
      <c r="AP387" s="96">
        <f t="shared" si="148"/>
        <v>0</v>
      </c>
      <c r="AQ387" s="96">
        <f t="shared" si="148"/>
        <v>0</v>
      </c>
      <c r="AR387" s="90"/>
      <c r="AS387" s="96">
        <f t="shared" si="148"/>
        <v>0</v>
      </c>
      <c r="AT387" s="96">
        <f t="shared" si="148"/>
        <v>0</v>
      </c>
      <c r="AU387" s="96">
        <f t="shared" si="148"/>
        <v>0</v>
      </c>
      <c r="AV387" s="96">
        <f t="shared" si="148"/>
        <v>0</v>
      </c>
      <c r="AW387" s="96">
        <f t="shared" si="148"/>
        <v>0</v>
      </c>
      <c r="AX387" s="96">
        <f>AX388+AX391+AX394+AX397</f>
        <v>0</v>
      </c>
      <c r="AY387" s="98">
        <f>AY388+AY391+AY394+AY397</f>
        <v>0</v>
      </c>
      <c r="AZ387" s="86"/>
    </row>
    <row r="388" spans="2:52" ht="12.75">
      <c r="B388" s="80"/>
      <c r="C388" s="94" t="s">
        <v>376</v>
      </c>
      <c r="D388" s="100" t="s">
        <v>106</v>
      </c>
      <c r="E388" s="100"/>
      <c r="F388" s="100"/>
      <c r="G388" s="96">
        <f>SUM(G389:G390)</f>
        <v>0</v>
      </c>
      <c r="H388" s="96">
        <f>SUM(H389:H390)</f>
        <v>0</v>
      </c>
      <c r="I388" s="96">
        <f>SUM(I389:I390)</f>
        <v>0</v>
      </c>
      <c r="J388" s="96">
        <f>SUM(J389:J390)</f>
        <v>0</v>
      </c>
      <c r="K388" s="97"/>
      <c r="L388" s="97"/>
      <c r="M388" s="96">
        <f aca="true" t="shared" si="149" ref="M388:AQ388">SUM(M389:M390)</f>
        <v>0</v>
      </c>
      <c r="N388" s="96">
        <f t="shared" si="149"/>
        <v>0</v>
      </c>
      <c r="O388" s="96">
        <f t="shared" si="149"/>
        <v>0</v>
      </c>
      <c r="P388" s="96">
        <f t="shared" si="149"/>
        <v>0</v>
      </c>
      <c r="Q388" s="96">
        <f t="shared" si="149"/>
        <v>0</v>
      </c>
      <c r="R388" s="96">
        <f t="shared" si="149"/>
        <v>0</v>
      </c>
      <c r="S388" s="96">
        <f t="shared" si="149"/>
        <v>0</v>
      </c>
      <c r="T388" s="96">
        <f t="shared" si="149"/>
        <v>0</v>
      </c>
      <c r="U388" s="96">
        <f t="shared" si="149"/>
        <v>0</v>
      </c>
      <c r="V388" s="96">
        <f t="shared" si="149"/>
        <v>0</v>
      </c>
      <c r="W388" s="96">
        <f t="shared" si="149"/>
        <v>0</v>
      </c>
      <c r="X388" s="96">
        <f t="shared" si="149"/>
        <v>0</v>
      </c>
      <c r="Y388" s="96">
        <f t="shared" si="149"/>
        <v>0</v>
      </c>
      <c r="Z388" s="96">
        <f t="shared" si="149"/>
        <v>0</v>
      </c>
      <c r="AA388" s="96">
        <f t="shared" si="149"/>
        <v>0</v>
      </c>
      <c r="AB388" s="96">
        <f t="shared" si="149"/>
        <v>0</v>
      </c>
      <c r="AC388" s="96">
        <f t="shared" si="149"/>
        <v>0</v>
      </c>
      <c r="AD388" s="96">
        <f t="shared" si="149"/>
        <v>0</v>
      </c>
      <c r="AE388" s="96">
        <f t="shared" si="149"/>
        <v>0</v>
      </c>
      <c r="AF388" s="96">
        <f t="shared" si="149"/>
        <v>0</v>
      </c>
      <c r="AG388" s="96">
        <f t="shared" si="149"/>
        <v>0</v>
      </c>
      <c r="AH388" s="96">
        <f t="shared" si="149"/>
        <v>0</v>
      </c>
      <c r="AI388" s="96">
        <f t="shared" si="149"/>
        <v>0</v>
      </c>
      <c r="AJ388" s="96">
        <f t="shared" si="149"/>
        <v>0</v>
      </c>
      <c r="AK388" s="96">
        <f t="shared" si="149"/>
        <v>0</v>
      </c>
      <c r="AL388" s="96">
        <f t="shared" si="149"/>
        <v>0</v>
      </c>
      <c r="AM388" s="96">
        <f t="shared" si="149"/>
        <v>0</v>
      </c>
      <c r="AN388" s="96">
        <f t="shared" si="149"/>
        <v>0</v>
      </c>
      <c r="AO388" s="96">
        <f t="shared" si="149"/>
        <v>0</v>
      </c>
      <c r="AP388" s="96">
        <f t="shared" si="149"/>
        <v>0</v>
      </c>
      <c r="AQ388" s="96">
        <f t="shared" si="149"/>
        <v>0</v>
      </c>
      <c r="AR388" s="90"/>
      <c r="AS388" s="96">
        <f aca="true" t="shared" si="150" ref="AS388:AY388">SUM(AS389:AS390)/2</f>
        <v>0</v>
      </c>
      <c r="AT388" s="96">
        <f t="shared" si="150"/>
        <v>0</v>
      </c>
      <c r="AU388" s="96">
        <f t="shared" si="150"/>
        <v>0</v>
      </c>
      <c r="AV388" s="96">
        <f t="shared" si="150"/>
        <v>0</v>
      </c>
      <c r="AW388" s="96">
        <f t="shared" si="150"/>
        <v>0</v>
      </c>
      <c r="AX388" s="96">
        <f t="shared" si="150"/>
        <v>0</v>
      </c>
      <c r="AY388" s="98">
        <f t="shared" si="150"/>
        <v>0</v>
      </c>
      <c r="AZ388" s="86"/>
    </row>
    <row r="389" spans="2:52" ht="23.25" thickBot="1">
      <c r="B389" s="80"/>
      <c r="C389" s="101" t="s">
        <v>377</v>
      </c>
      <c r="D389" s="102"/>
      <c r="E389" s="103"/>
      <c r="F389" s="103"/>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c r="AM389" s="104"/>
      <c r="AN389" s="104"/>
      <c r="AO389" s="104"/>
      <c r="AP389" s="104"/>
      <c r="AQ389" s="104"/>
      <c r="AR389" s="104"/>
      <c r="AS389" s="104"/>
      <c r="AT389" s="104"/>
      <c r="AU389" s="104"/>
      <c r="AV389" s="104"/>
      <c r="AW389" s="104"/>
      <c r="AX389" s="104"/>
      <c r="AY389" s="105"/>
      <c r="AZ389" s="86"/>
    </row>
    <row r="390" spans="2:52" ht="13.5" thickBot="1">
      <c r="B390" s="80"/>
      <c r="C390" s="106"/>
      <c r="D390" s="113" t="s">
        <v>108</v>
      </c>
      <c r="E390" s="108" t="s">
        <v>109</v>
      </c>
      <c r="F390" s="109"/>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0"/>
      <c r="AL390" s="110"/>
      <c r="AM390" s="110"/>
      <c r="AN390" s="110"/>
      <c r="AO390" s="110"/>
      <c r="AP390" s="110"/>
      <c r="AQ390" s="110"/>
      <c r="AR390" s="110"/>
      <c r="AS390" s="110"/>
      <c r="AT390" s="110"/>
      <c r="AU390" s="110"/>
      <c r="AV390" s="110"/>
      <c r="AW390" s="110"/>
      <c r="AX390" s="114"/>
      <c r="AY390" s="115"/>
      <c r="AZ390" s="86"/>
    </row>
    <row r="391" spans="2:52" ht="12.75">
      <c r="B391" s="80"/>
      <c r="C391" s="94" t="s">
        <v>378</v>
      </c>
      <c r="D391" s="100" t="s">
        <v>111</v>
      </c>
      <c r="E391" s="100"/>
      <c r="F391" s="100"/>
      <c r="G391" s="96">
        <f>SUM(G392:G393)</f>
        <v>0</v>
      </c>
      <c r="H391" s="96">
        <f>SUM(H392:H393)</f>
        <v>0</v>
      </c>
      <c r="I391" s="96">
        <f>SUM(I392:I393)</f>
        <v>0</v>
      </c>
      <c r="J391" s="96">
        <f>SUM(J392:J393)</f>
        <v>0</v>
      </c>
      <c r="K391" s="97"/>
      <c r="L391" s="97"/>
      <c r="M391" s="96">
        <f aca="true" t="shared" si="151" ref="M391:AQ391">SUM(M392:M393)</f>
        <v>0</v>
      </c>
      <c r="N391" s="96">
        <f t="shared" si="151"/>
        <v>0</v>
      </c>
      <c r="O391" s="96">
        <f t="shared" si="151"/>
        <v>0</v>
      </c>
      <c r="P391" s="96">
        <f t="shared" si="151"/>
        <v>0</v>
      </c>
      <c r="Q391" s="96">
        <f t="shared" si="151"/>
        <v>0</v>
      </c>
      <c r="R391" s="96">
        <f t="shared" si="151"/>
        <v>0</v>
      </c>
      <c r="S391" s="96">
        <f t="shared" si="151"/>
        <v>0</v>
      </c>
      <c r="T391" s="96">
        <f t="shared" si="151"/>
        <v>0</v>
      </c>
      <c r="U391" s="96">
        <f t="shared" si="151"/>
        <v>0</v>
      </c>
      <c r="V391" s="96">
        <f t="shared" si="151"/>
        <v>0</v>
      </c>
      <c r="W391" s="96">
        <f t="shared" si="151"/>
        <v>0</v>
      </c>
      <c r="X391" s="96">
        <f t="shared" si="151"/>
        <v>0</v>
      </c>
      <c r="Y391" s="96">
        <f t="shared" si="151"/>
        <v>0</v>
      </c>
      <c r="Z391" s="96">
        <f t="shared" si="151"/>
        <v>0</v>
      </c>
      <c r="AA391" s="96">
        <f t="shared" si="151"/>
        <v>0</v>
      </c>
      <c r="AB391" s="96">
        <f t="shared" si="151"/>
        <v>0</v>
      </c>
      <c r="AC391" s="96">
        <f t="shared" si="151"/>
        <v>0</v>
      </c>
      <c r="AD391" s="96">
        <f t="shared" si="151"/>
        <v>0</v>
      </c>
      <c r="AE391" s="96">
        <f t="shared" si="151"/>
        <v>0</v>
      </c>
      <c r="AF391" s="96">
        <f t="shared" si="151"/>
        <v>0</v>
      </c>
      <c r="AG391" s="96">
        <f t="shared" si="151"/>
        <v>0</v>
      </c>
      <c r="AH391" s="96">
        <f t="shared" si="151"/>
        <v>0</v>
      </c>
      <c r="AI391" s="96">
        <f t="shared" si="151"/>
        <v>0</v>
      </c>
      <c r="AJ391" s="96">
        <f t="shared" si="151"/>
        <v>0</v>
      </c>
      <c r="AK391" s="96">
        <f t="shared" si="151"/>
        <v>0</v>
      </c>
      <c r="AL391" s="96">
        <f t="shared" si="151"/>
        <v>0</v>
      </c>
      <c r="AM391" s="96">
        <f t="shared" si="151"/>
        <v>0</v>
      </c>
      <c r="AN391" s="96">
        <f t="shared" si="151"/>
        <v>0</v>
      </c>
      <c r="AO391" s="96">
        <f t="shared" si="151"/>
        <v>0</v>
      </c>
      <c r="AP391" s="96">
        <f t="shared" si="151"/>
        <v>0</v>
      </c>
      <c r="AQ391" s="96">
        <f t="shared" si="151"/>
        <v>0</v>
      </c>
      <c r="AR391" s="90"/>
      <c r="AS391" s="96">
        <f aca="true" t="shared" si="152" ref="AS391:AY391">SUM(AS392:AS393)/2</f>
        <v>0</v>
      </c>
      <c r="AT391" s="96">
        <f t="shared" si="152"/>
        <v>0</v>
      </c>
      <c r="AU391" s="96">
        <f t="shared" si="152"/>
        <v>0</v>
      </c>
      <c r="AV391" s="96">
        <f t="shared" si="152"/>
        <v>0</v>
      </c>
      <c r="AW391" s="96">
        <f t="shared" si="152"/>
        <v>0</v>
      </c>
      <c r="AX391" s="96">
        <f t="shared" si="152"/>
        <v>0</v>
      </c>
      <c r="AY391" s="98">
        <f t="shared" si="152"/>
        <v>0</v>
      </c>
      <c r="AZ391" s="86"/>
    </row>
    <row r="392" spans="2:52" ht="23.25" thickBot="1">
      <c r="B392" s="80"/>
      <c r="C392" s="101" t="s">
        <v>379</v>
      </c>
      <c r="D392" s="102"/>
      <c r="E392" s="103"/>
      <c r="F392" s="103"/>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4"/>
      <c r="AL392" s="104"/>
      <c r="AM392" s="104"/>
      <c r="AN392" s="104"/>
      <c r="AO392" s="104"/>
      <c r="AP392" s="104"/>
      <c r="AQ392" s="104"/>
      <c r="AR392" s="104"/>
      <c r="AS392" s="104"/>
      <c r="AT392" s="104"/>
      <c r="AU392" s="104"/>
      <c r="AV392" s="104"/>
      <c r="AW392" s="104"/>
      <c r="AX392" s="104"/>
      <c r="AY392" s="105"/>
      <c r="AZ392" s="86"/>
    </row>
    <row r="393" spans="2:52" ht="13.5" thickBot="1">
      <c r="B393" s="80"/>
      <c r="C393" s="106"/>
      <c r="D393" s="113" t="s">
        <v>108</v>
      </c>
      <c r="E393" s="108" t="s">
        <v>109</v>
      </c>
      <c r="F393" s="109"/>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0"/>
      <c r="AL393" s="110"/>
      <c r="AM393" s="110"/>
      <c r="AN393" s="110"/>
      <c r="AO393" s="110"/>
      <c r="AP393" s="110"/>
      <c r="AQ393" s="110"/>
      <c r="AR393" s="110"/>
      <c r="AS393" s="110"/>
      <c r="AT393" s="110"/>
      <c r="AU393" s="110"/>
      <c r="AV393" s="110"/>
      <c r="AW393" s="110"/>
      <c r="AX393" s="114"/>
      <c r="AY393" s="115"/>
      <c r="AZ393" s="86"/>
    </row>
    <row r="394" spans="2:52" ht="12.75">
      <c r="B394" s="80"/>
      <c r="C394" s="94" t="s">
        <v>380</v>
      </c>
      <c r="D394" s="100" t="s">
        <v>114</v>
      </c>
      <c r="E394" s="100"/>
      <c r="F394" s="100"/>
      <c r="G394" s="96">
        <f>SUM(G395:G396)</f>
        <v>0</v>
      </c>
      <c r="H394" s="96">
        <f>SUM(H395:H396)</f>
        <v>0</v>
      </c>
      <c r="I394" s="96">
        <f>SUM(I395:I396)</f>
        <v>0</v>
      </c>
      <c r="J394" s="96">
        <f>SUM(J395:J396)</f>
        <v>0</v>
      </c>
      <c r="K394" s="97"/>
      <c r="L394" s="97"/>
      <c r="M394" s="96">
        <f aca="true" t="shared" si="153" ref="M394:AQ394">SUM(M395:M396)</f>
        <v>0</v>
      </c>
      <c r="N394" s="96">
        <f t="shared" si="153"/>
        <v>0</v>
      </c>
      <c r="O394" s="96">
        <f t="shared" si="153"/>
        <v>0</v>
      </c>
      <c r="P394" s="96">
        <f t="shared" si="153"/>
        <v>0</v>
      </c>
      <c r="Q394" s="96">
        <f t="shared" si="153"/>
        <v>0</v>
      </c>
      <c r="R394" s="96">
        <f t="shared" si="153"/>
        <v>0</v>
      </c>
      <c r="S394" s="96">
        <f t="shared" si="153"/>
        <v>0</v>
      </c>
      <c r="T394" s="96">
        <f t="shared" si="153"/>
        <v>0</v>
      </c>
      <c r="U394" s="96">
        <f t="shared" si="153"/>
        <v>0</v>
      </c>
      <c r="V394" s="96">
        <f t="shared" si="153"/>
        <v>0</v>
      </c>
      <c r="W394" s="96">
        <f t="shared" si="153"/>
        <v>0</v>
      </c>
      <c r="X394" s="96">
        <f t="shared" si="153"/>
        <v>0</v>
      </c>
      <c r="Y394" s="96">
        <f t="shared" si="153"/>
        <v>0</v>
      </c>
      <c r="Z394" s="96">
        <f t="shared" si="153"/>
        <v>0</v>
      </c>
      <c r="AA394" s="96">
        <f t="shared" si="153"/>
        <v>0</v>
      </c>
      <c r="AB394" s="96">
        <f t="shared" si="153"/>
        <v>0</v>
      </c>
      <c r="AC394" s="96">
        <f t="shared" si="153"/>
        <v>0</v>
      </c>
      <c r="AD394" s="96">
        <f t="shared" si="153"/>
        <v>0</v>
      </c>
      <c r="AE394" s="96">
        <f t="shared" si="153"/>
        <v>0</v>
      </c>
      <c r="AF394" s="96">
        <f t="shared" si="153"/>
        <v>0</v>
      </c>
      <c r="AG394" s="96">
        <f t="shared" si="153"/>
        <v>0</v>
      </c>
      <c r="AH394" s="96">
        <f t="shared" si="153"/>
        <v>0</v>
      </c>
      <c r="AI394" s="96">
        <f t="shared" si="153"/>
        <v>0</v>
      </c>
      <c r="AJ394" s="96">
        <f t="shared" si="153"/>
        <v>0</v>
      </c>
      <c r="AK394" s="96">
        <f t="shared" si="153"/>
        <v>0</v>
      </c>
      <c r="AL394" s="96">
        <f t="shared" si="153"/>
        <v>0</v>
      </c>
      <c r="AM394" s="96">
        <f t="shared" si="153"/>
        <v>0</v>
      </c>
      <c r="AN394" s="96">
        <f t="shared" si="153"/>
        <v>0</v>
      </c>
      <c r="AO394" s="96">
        <f t="shared" si="153"/>
        <v>0</v>
      </c>
      <c r="AP394" s="96">
        <f t="shared" si="153"/>
        <v>0</v>
      </c>
      <c r="AQ394" s="96">
        <f t="shared" si="153"/>
        <v>0</v>
      </c>
      <c r="AR394" s="90"/>
      <c r="AS394" s="96">
        <f aca="true" t="shared" si="154" ref="AS394:AY394">SUM(AS395:AS396)/2</f>
        <v>0</v>
      </c>
      <c r="AT394" s="96">
        <f t="shared" si="154"/>
        <v>0</v>
      </c>
      <c r="AU394" s="96">
        <f t="shared" si="154"/>
        <v>0</v>
      </c>
      <c r="AV394" s="96">
        <f t="shared" si="154"/>
        <v>0</v>
      </c>
      <c r="AW394" s="96">
        <f t="shared" si="154"/>
        <v>0</v>
      </c>
      <c r="AX394" s="96">
        <f t="shared" si="154"/>
        <v>0</v>
      </c>
      <c r="AY394" s="98">
        <f t="shared" si="154"/>
        <v>0</v>
      </c>
      <c r="AZ394" s="86"/>
    </row>
    <row r="395" spans="2:52" ht="23.25" thickBot="1">
      <c r="B395" s="80"/>
      <c r="C395" s="101" t="s">
        <v>381</v>
      </c>
      <c r="D395" s="102"/>
      <c r="E395" s="103"/>
      <c r="F395" s="103"/>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4"/>
      <c r="AL395" s="104"/>
      <c r="AM395" s="104"/>
      <c r="AN395" s="104"/>
      <c r="AO395" s="104"/>
      <c r="AP395" s="104"/>
      <c r="AQ395" s="104"/>
      <c r="AR395" s="104"/>
      <c r="AS395" s="104"/>
      <c r="AT395" s="104"/>
      <c r="AU395" s="104"/>
      <c r="AV395" s="104"/>
      <c r="AW395" s="104"/>
      <c r="AX395" s="104"/>
      <c r="AY395" s="105"/>
      <c r="AZ395" s="86"/>
    </row>
    <row r="396" spans="2:52" ht="13.5" thickBot="1">
      <c r="B396" s="80"/>
      <c r="C396" s="106"/>
      <c r="D396" s="113" t="s">
        <v>108</v>
      </c>
      <c r="E396" s="108" t="s">
        <v>109</v>
      </c>
      <c r="F396" s="109"/>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0"/>
      <c r="AL396" s="110"/>
      <c r="AM396" s="110"/>
      <c r="AN396" s="110"/>
      <c r="AO396" s="110"/>
      <c r="AP396" s="110"/>
      <c r="AQ396" s="110"/>
      <c r="AR396" s="110"/>
      <c r="AS396" s="110"/>
      <c r="AT396" s="110"/>
      <c r="AU396" s="110"/>
      <c r="AV396" s="110"/>
      <c r="AW396" s="110"/>
      <c r="AX396" s="114"/>
      <c r="AY396" s="115"/>
      <c r="AZ396" s="86"/>
    </row>
    <row r="397" spans="2:52" ht="12.75">
      <c r="B397" s="80"/>
      <c r="C397" s="94" t="s">
        <v>382</v>
      </c>
      <c r="D397" s="100" t="s">
        <v>117</v>
      </c>
      <c r="E397" s="100"/>
      <c r="F397" s="100"/>
      <c r="G397" s="96">
        <f>SUM(G398:G399)</f>
        <v>0</v>
      </c>
      <c r="H397" s="96">
        <f>SUM(H398:H399)</f>
        <v>0</v>
      </c>
      <c r="I397" s="96">
        <f>SUM(I398:I399)</f>
        <v>0</v>
      </c>
      <c r="J397" s="96">
        <f>SUM(J398:J399)</f>
        <v>0</v>
      </c>
      <c r="K397" s="97"/>
      <c r="L397" s="97"/>
      <c r="M397" s="96">
        <f aca="true" t="shared" si="155" ref="M397:AQ397">SUM(M398:M399)</f>
        <v>0</v>
      </c>
      <c r="N397" s="96">
        <f t="shared" si="155"/>
        <v>0</v>
      </c>
      <c r="O397" s="96">
        <f t="shared" si="155"/>
        <v>0</v>
      </c>
      <c r="P397" s="96">
        <f t="shared" si="155"/>
        <v>0</v>
      </c>
      <c r="Q397" s="96">
        <f t="shared" si="155"/>
        <v>0</v>
      </c>
      <c r="R397" s="96">
        <f t="shared" si="155"/>
        <v>0</v>
      </c>
      <c r="S397" s="96">
        <f t="shared" si="155"/>
        <v>0</v>
      </c>
      <c r="T397" s="96">
        <f t="shared" si="155"/>
        <v>0</v>
      </c>
      <c r="U397" s="96">
        <f t="shared" si="155"/>
        <v>0</v>
      </c>
      <c r="V397" s="96">
        <f t="shared" si="155"/>
        <v>0</v>
      </c>
      <c r="W397" s="96">
        <f t="shared" si="155"/>
        <v>0</v>
      </c>
      <c r="X397" s="96">
        <f t="shared" si="155"/>
        <v>0</v>
      </c>
      <c r="Y397" s="96">
        <f t="shared" si="155"/>
        <v>0</v>
      </c>
      <c r="Z397" s="96">
        <f t="shared" si="155"/>
        <v>0</v>
      </c>
      <c r="AA397" s="96">
        <f t="shared" si="155"/>
        <v>0</v>
      </c>
      <c r="AB397" s="96">
        <f t="shared" si="155"/>
        <v>0</v>
      </c>
      <c r="AC397" s="96">
        <f t="shared" si="155"/>
        <v>0</v>
      </c>
      <c r="AD397" s="96">
        <f t="shared" si="155"/>
        <v>0</v>
      </c>
      <c r="AE397" s="96">
        <f t="shared" si="155"/>
        <v>0</v>
      </c>
      <c r="AF397" s="96">
        <f t="shared" si="155"/>
        <v>0</v>
      </c>
      <c r="AG397" s="96">
        <f t="shared" si="155"/>
        <v>0</v>
      </c>
      <c r="AH397" s="96">
        <f t="shared" si="155"/>
        <v>0</v>
      </c>
      <c r="AI397" s="96">
        <f t="shared" si="155"/>
        <v>0</v>
      </c>
      <c r="AJ397" s="96">
        <f t="shared" si="155"/>
        <v>0</v>
      </c>
      <c r="AK397" s="96">
        <f t="shared" si="155"/>
        <v>0</v>
      </c>
      <c r="AL397" s="96">
        <f t="shared" si="155"/>
        <v>0</v>
      </c>
      <c r="AM397" s="96">
        <f t="shared" si="155"/>
        <v>0</v>
      </c>
      <c r="AN397" s="96">
        <f t="shared" si="155"/>
        <v>0</v>
      </c>
      <c r="AO397" s="96">
        <f t="shared" si="155"/>
        <v>0</v>
      </c>
      <c r="AP397" s="96">
        <f t="shared" si="155"/>
        <v>0</v>
      </c>
      <c r="AQ397" s="96">
        <f t="shared" si="155"/>
        <v>0</v>
      </c>
      <c r="AR397" s="90"/>
      <c r="AS397" s="96">
        <f aca="true" t="shared" si="156" ref="AS397:AY397">SUM(AS398:AS399)/2</f>
        <v>0</v>
      </c>
      <c r="AT397" s="96">
        <f t="shared" si="156"/>
        <v>0</v>
      </c>
      <c r="AU397" s="96">
        <f t="shared" si="156"/>
        <v>0</v>
      </c>
      <c r="AV397" s="96">
        <f t="shared" si="156"/>
        <v>0</v>
      </c>
      <c r="AW397" s="96">
        <f t="shared" si="156"/>
        <v>0</v>
      </c>
      <c r="AX397" s="96">
        <f t="shared" si="156"/>
        <v>0</v>
      </c>
      <c r="AY397" s="98">
        <f t="shared" si="156"/>
        <v>0</v>
      </c>
      <c r="AZ397" s="86"/>
    </row>
    <row r="398" spans="2:52" ht="23.25" thickBot="1">
      <c r="B398" s="80"/>
      <c r="C398" s="101" t="s">
        <v>383</v>
      </c>
      <c r="D398" s="102"/>
      <c r="E398" s="103"/>
      <c r="F398" s="103"/>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c r="AH398" s="104"/>
      <c r="AI398" s="104"/>
      <c r="AJ398" s="104"/>
      <c r="AK398" s="104"/>
      <c r="AL398" s="104"/>
      <c r="AM398" s="104"/>
      <c r="AN398" s="104"/>
      <c r="AO398" s="104"/>
      <c r="AP398" s="104"/>
      <c r="AQ398" s="104"/>
      <c r="AR398" s="104"/>
      <c r="AS398" s="104"/>
      <c r="AT398" s="104"/>
      <c r="AU398" s="104"/>
      <c r="AV398" s="104"/>
      <c r="AW398" s="104"/>
      <c r="AX398" s="104"/>
      <c r="AY398" s="105"/>
      <c r="AZ398" s="86"/>
    </row>
    <row r="399" spans="2:52" ht="13.5" thickBot="1">
      <c r="B399" s="80"/>
      <c r="C399" s="106"/>
      <c r="D399" s="113" t="s">
        <v>108</v>
      </c>
      <c r="E399" s="108" t="s">
        <v>109</v>
      </c>
      <c r="F399" s="109"/>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c r="AL399" s="110"/>
      <c r="AM399" s="110"/>
      <c r="AN399" s="110"/>
      <c r="AO399" s="110"/>
      <c r="AP399" s="110"/>
      <c r="AQ399" s="110"/>
      <c r="AR399" s="110"/>
      <c r="AS399" s="110"/>
      <c r="AT399" s="110"/>
      <c r="AU399" s="110"/>
      <c r="AV399" s="110"/>
      <c r="AW399" s="110"/>
      <c r="AX399" s="114"/>
      <c r="AY399" s="115"/>
      <c r="AZ399" s="86"/>
    </row>
    <row r="400" spans="2:52" ht="12.75">
      <c r="B400" s="80"/>
      <c r="C400" s="94" t="s">
        <v>384</v>
      </c>
      <c r="D400" s="99" t="s">
        <v>126</v>
      </c>
      <c r="E400" s="99"/>
      <c r="F400" s="99"/>
      <c r="G400" s="96">
        <f>G401+G404+G407+G410</f>
        <v>0</v>
      </c>
      <c r="H400" s="96">
        <f>H401+H404+H407+H410</f>
        <v>0</v>
      </c>
      <c r="I400" s="96">
        <f>I401+I404+I407+I410</f>
        <v>0</v>
      </c>
      <c r="J400" s="96">
        <f>J401+J404+J407+J410</f>
        <v>0</v>
      </c>
      <c r="K400" s="97"/>
      <c r="L400" s="97"/>
      <c r="M400" s="96">
        <f aca="true" t="shared" si="157" ref="M400:AQ400">M401+M404+M407+M410</f>
        <v>0</v>
      </c>
      <c r="N400" s="96">
        <f t="shared" si="157"/>
        <v>0</v>
      </c>
      <c r="O400" s="96">
        <f t="shared" si="157"/>
        <v>0</v>
      </c>
      <c r="P400" s="96">
        <f t="shared" si="157"/>
        <v>0</v>
      </c>
      <c r="Q400" s="96">
        <f t="shared" si="157"/>
        <v>0</v>
      </c>
      <c r="R400" s="96">
        <f t="shared" si="157"/>
        <v>0</v>
      </c>
      <c r="S400" s="96">
        <f t="shared" si="157"/>
        <v>0</v>
      </c>
      <c r="T400" s="96">
        <f t="shared" si="157"/>
        <v>0</v>
      </c>
      <c r="U400" s="96">
        <f t="shared" si="157"/>
        <v>0</v>
      </c>
      <c r="V400" s="96">
        <f t="shared" si="157"/>
        <v>0</v>
      </c>
      <c r="W400" s="96">
        <f t="shared" si="157"/>
        <v>0</v>
      </c>
      <c r="X400" s="96">
        <f t="shared" si="157"/>
        <v>0</v>
      </c>
      <c r="Y400" s="96">
        <f t="shared" si="157"/>
        <v>0</v>
      </c>
      <c r="Z400" s="96">
        <f t="shared" si="157"/>
        <v>0</v>
      </c>
      <c r="AA400" s="96">
        <f t="shared" si="157"/>
        <v>0</v>
      </c>
      <c r="AB400" s="96">
        <f t="shared" si="157"/>
        <v>0</v>
      </c>
      <c r="AC400" s="96">
        <f t="shared" si="157"/>
        <v>0</v>
      </c>
      <c r="AD400" s="96">
        <f t="shared" si="157"/>
        <v>0</v>
      </c>
      <c r="AE400" s="96">
        <f t="shared" si="157"/>
        <v>0</v>
      </c>
      <c r="AF400" s="96">
        <f t="shared" si="157"/>
        <v>0</v>
      </c>
      <c r="AG400" s="96">
        <f t="shared" si="157"/>
        <v>0</v>
      </c>
      <c r="AH400" s="96">
        <f t="shared" si="157"/>
        <v>0</v>
      </c>
      <c r="AI400" s="96">
        <f t="shared" si="157"/>
        <v>0</v>
      </c>
      <c r="AJ400" s="96">
        <f t="shared" si="157"/>
        <v>0</v>
      </c>
      <c r="AK400" s="96">
        <f t="shared" si="157"/>
        <v>0</v>
      </c>
      <c r="AL400" s="96">
        <f t="shared" si="157"/>
        <v>0</v>
      </c>
      <c r="AM400" s="96">
        <f t="shared" si="157"/>
        <v>0</v>
      </c>
      <c r="AN400" s="96">
        <f t="shared" si="157"/>
        <v>0</v>
      </c>
      <c r="AO400" s="96">
        <f t="shared" si="157"/>
        <v>0</v>
      </c>
      <c r="AP400" s="96">
        <f t="shared" si="157"/>
        <v>0</v>
      </c>
      <c r="AQ400" s="96">
        <f t="shared" si="157"/>
        <v>0</v>
      </c>
      <c r="AR400" s="90"/>
      <c r="AS400" s="96">
        <f aca="true" t="shared" si="158" ref="AS400:AY400">AS401+AS404+AS407+AS410</f>
        <v>0</v>
      </c>
      <c r="AT400" s="96">
        <f t="shared" si="158"/>
        <v>0</v>
      </c>
      <c r="AU400" s="96">
        <f t="shared" si="158"/>
        <v>0</v>
      </c>
      <c r="AV400" s="96">
        <f t="shared" si="158"/>
        <v>0</v>
      </c>
      <c r="AW400" s="96">
        <f t="shared" si="158"/>
        <v>0</v>
      </c>
      <c r="AX400" s="96">
        <f t="shared" si="158"/>
        <v>0</v>
      </c>
      <c r="AY400" s="98">
        <f t="shared" si="158"/>
        <v>0</v>
      </c>
      <c r="AZ400" s="86"/>
    </row>
    <row r="401" spans="2:52" ht="12.75">
      <c r="B401" s="80"/>
      <c r="C401" s="94" t="s">
        <v>385</v>
      </c>
      <c r="D401" s="100" t="s">
        <v>128</v>
      </c>
      <c r="E401" s="100"/>
      <c r="F401" s="100"/>
      <c r="G401" s="96">
        <f>SUM(G402:G403)</f>
        <v>0</v>
      </c>
      <c r="H401" s="96">
        <f>SUM(H402:H403)</f>
        <v>0</v>
      </c>
      <c r="I401" s="96">
        <f>SUM(I402:I403)</f>
        <v>0</v>
      </c>
      <c r="J401" s="96">
        <f>SUM(J402:J403)</f>
        <v>0</v>
      </c>
      <c r="K401" s="97"/>
      <c r="L401" s="97"/>
      <c r="M401" s="96">
        <f aca="true" t="shared" si="159" ref="M401:AQ401">SUM(M402:M403)</f>
        <v>0</v>
      </c>
      <c r="N401" s="96">
        <f t="shared" si="159"/>
        <v>0</v>
      </c>
      <c r="O401" s="96">
        <f t="shared" si="159"/>
        <v>0</v>
      </c>
      <c r="P401" s="96">
        <f t="shared" si="159"/>
        <v>0</v>
      </c>
      <c r="Q401" s="96">
        <f t="shared" si="159"/>
        <v>0</v>
      </c>
      <c r="R401" s="96">
        <f t="shared" si="159"/>
        <v>0</v>
      </c>
      <c r="S401" s="96">
        <f t="shared" si="159"/>
        <v>0</v>
      </c>
      <c r="T401" s="96">
        <f t="shared" si="159"/>
        <v>0</v>
      </c>
      <c r="U401" s="96">
        <f t="shared" si="159"/>
        <v>0</v>
      </c>
      <c r="V401" s="96">
        <f t="shared" si="159"/>
        <v>0</v>
      </c>
      <c r="W401" s="96">
        <f t="shared" si="159"/>
        <v>0</v>
      </c>
      <c r="X401" s="96">
        <f t="shared" si="159"/>
        <v>0</v>
      </c>
      <c r="Y401" s="96">
        <f t="shared" si="159"/>
        <v>0</v>
      </c>
      <c r="Z401" s="96">
        <f t="shared" si="159"/>
        <v>0</v>
      </c>
      <c r="AA401" s="96">
        <f t="shared" si="159"/>
        <v>0</v>
      </c>
      <c r="AB401" s="96">
        <f t="shared" si="159"/>
        <v>0</v>
      </c>
      <c r="AC401" s="96">
        <f t="shared" si="159"/>
        <v>0</v>
      </c>
      <c r="AD401" s="96">
        <f t="shared" si="159"/>
        <v>0</v>
      </c>
      <c r="AE401" s="96">
        <f t="shared" si="159"/>
        <v>0</v>
      </c>
      <c r="AF401" s="96">
        <f t="shared" si="159"/>
        <v>0</v>
      </c>
      <c r="AG401" s="96">
        <f t="shared" si="159"/>
        <v>0</v>
      </c>
      <c r="AH401" s="96">
        <f t="shared" si="159"/>
        <v>0</v>
      </c>
      <c r="AI401" s="96">
        <f t="shared" si="159"/>
        <v>0</v>
      </c>
      <c r="AJ401" s="96">
        <f t="shared" si="159"/>
        <v>0</v>
      </c>
      <c r="AK401" s="96">
        <f t="shared" si="159"/>
        <v>0</v>
      </c>
      <c r="AL401" s="96">
        <f t="shared" si="159"/>
        <v>0</v>
      </c>
      <c r="AM401" s="96">
        <f t="shared" si="159"/>
        <v>0</v>
      </c>
      <c r="AN401" s="96">
        <f t="shared" si="159"/>
        <v>0</v>
      </c>
      <c r="AO401" s="96">
        <f t="shared" si="159"/>
        <v>0</v>
      </c>
      <c r="AP401" s="96">
        <f t="shared" si="159"/>
        <v>0</v>
      </c>
      <c r="AQ401" s="96">
        <f t="shared" si="159"/>
        <v>0</v>
      </c>
      <c r="AR401" s="90"/>
      <c r="AS401" s="96">
        <f aca="true" t="shared" si="160" ref="AS401:AY401">SUM(AS402:AS403)/2</f>
        <v>0</v>
      </c>
      <c r="AT401" s="96">
        <f t="shared" si="160"/>
        <v>0</v>
      </c>
      <c r="AU401" s="96">
        <f t="shared" si="160"/>
        <v>0</v>
      </c>
      <c r="AV401" s="96">
        <f t="shared" si="160"/>
        <v>0</v>
      </c>
      <c r="AW401" s="96">
        <f t="shared" si="160"/>
        <v>0</v>
      </c>
      <c r="AX401" s="96">
        <f t="shared" si="160"/>
        <v>0</v>
      </c>
      <c r="AY401" s="98">
        <f t="shared" si="160"/>
        <v>0</v>
      </c>
      <c r="AZ401" s="86"/>
    </row>
    <row r="402" spans="2:52" ht="23.25" thickBot="1">
      <c r="B402" s="80"/>
      <c r="C402" s="101" t="s">
        <v>386</v>
      </c>
      <c r="D402" s="102"/>
      <c r="E402" s="103"/>
      <c r="F402" s="103"/>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4"/>
      <c r="AL402" s="104"/>
      <c r="AM402" s="104"/>
      <c r="AN402" s="104"/>
      <c r="AO402" s="104"/>
      <c r="AP402" s="104"/>
      <c r="AQ402" s="104"/>
      <c r="AR402" s="104"/>
      <c r="AS402" s="104"/>
      <c r="AT402" s="104"/>
      <c r="AU402" s="104"/>
      <c r="AV402" s="104"/>
      <c r="AW402" s="104"/>
      <c r="AX402" s="104"/>
      <c r="AY402" s="105"/>
      <c r="AZ402" s="86"/>
    </row>
    <row r="403" spans="2:52" ht="13.5" thickBot="1">
      <c r="B403" s="80"/>
      <c r="C403" s="106"/>
      <c r="D403" s="113" t="s">
        <v>108</v>
      </c>
      <c r="E403" s="108" t="s">
        <v>109</v>
      </c>
      <c r="F403" s="109"/>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0"/>
      <c r="AL403" s="110"/>
      <c r="AM403" s="110"/>
      <c r="AN403" s="110"/>
      <c r="AO403" s="110"/>
      <c r="AP403" s="110"/>
      <c r="AQ403" s="110"/>
      <c r="AR403" s="110"/>
      <c r="AS403" s="110"/>
      <c r="AT403" s="110"/>
      <c r="AU403" s="110"/>
      <c r="AV403" s="110"/>
      <c r="AW403" s="110"/>
      <c r="AX403" s="114"/>
      <c r="AY403" s="115"/>
      <c r="AZ403" s="86"/>
    </row>
    <row r="404" spans="2:52" ht="12.75">
      <c r="B404" s="80"/>
      <c r="C404" s="94" t="s">
        <v>387</v>
      </c>
      <c r="D404" s="100" t="s">
        <v>131</v>
      </c>
      <c r="E404" s="100"/>
      <c r="F404" s="100"/>
      <c r="G404" s="96">
        <f>SUM(G405:G406)</f>
        <v>0</v>
      </c>
      <c r="H404" s="96">
        <f>SUM(H405:H406)</f>
        <v>0</v>
      </c>
      <c r="I404" s="96">
        <f>SUM(I405:I406)</f>
        <v>0</v>
      </c>
      <c r="J404" s="96">
        <f>SUM(J405:J406)</f>
        <v>0</v>
      </c>
      <c r="K404" s="97"/>
      <c r="L404" s="97"/>
      <c r="M404" s="96">
        <f aca="true" t="shared" si="161" ref="M404:AQ404">SUM(M405:M406)</f>
        <v>0</v>
      </c>
      <c r="N404" s="96">
        <f t="shared" si="161"/>
        <v>0</v>
      </c>
      <c r="O404" s="96">
        <f t="shared" si="161"/>
        <v>0</v>
      </c>
      <c r="P404" s="96">
        <f t="shared" si="161"/>
        <v>0</v>
      </c>
      <c r="Q404" s="96">
        <f t="shared" si="161"/>
        <v>0</v>
      </c>
      <c r="R404" s="96">
        <f t="shared" si="161"/>
        <v>0</v>
      </c>
      <c r="S404" s="96">
        <f t="shared" si="161"/>
        <v>0</v>
      </c>
      <c r="T404" s="96">
        <f t="shared" si="161"/>
        <v>0</v>
      </c>
      <c r="U404" s="96">
        <f t="shared" si="161"/>
        <v>0</v>
      </c>
      <c r="V404" s="96">
        <f t="shared" si="161"/>
        <v>0</v>
      </c>
      <c r="W404" s="96">
        <f t="shared" si="161"/>
        <v>0</v>
      </c>
      <c r="X404" s="96">
        <f t="shared" si="161"/>
        <v>0</v>
      </c>
      <c r="Y404" s="96">
        <f t="shared" si="161"/>
        <v>0</v>
      </c>
      <c r="Z404" s="96">
        <f t="shared" si="161"/>
        <v>0</v>
      </c>
      <c r="AA404" s="96">
        <f t="shared" si="161"/>
        <v>0</v>
      </c>
      <c r="AB404" s="96">
        <f t="shared" si="161"/>
        <v>0</v>
      </c>
      <c r="AC404" s="96">
        <f t="shared" si="161"/>
        <v>0</v>
      </c>
      <c r="AD404" s="96">
        <f t="shared" si="161"/>
        <v>0</v>
      </c>
      <c r="AE404" s="96">
        <f t="shared" si="161"/>
        <v>0</v>
      </c>
      <c r="AF404" s="96">
        <f t="shared" si="161"/>
        <v>0</v>
      </c>
      <c r="AG404" s="96">
        <f t="shared" si="161"/>
        <v>0</v>
      </c>
      <c r="AH404" s="96">
        <f t="shared" si="161"/>
        <v>0</v>
      </c>
      <c r="AI404" s="96">
        <f t="shared" si="161"/>
        <v>0</v>
      </c>
      <c r="AJ404" s="96">
        <f t="shared" si="161"/>
        <v>0</v>
      </c>
      <c r="AK404" s="96">
        <f t="shared" si="161"/>
        <v>0</v>
      </c>
      <c r="AL404" s="96">
        <f t="shared" si="161"/>
        <v>0</v>
      </c>
      <c r="AM404" s="96">
        <f t="shared" si="161"/>
        <v>0</v>
      </c>
      <c r="AN404" s="96">
        <f t="shared" si="161"/>
        <v>0</v>
      </c>
      <c r="AO404" s="96">
        <f t="shared" si="161"/>
        <v>0</v>
      </c>
      <c r="AP404" s="96">
        <f t="shared" si="161"/>
        <v>0</v>
      </c>
      <c r="AQ404" s="96">
        <f t="shared" si="161"/>
        <v>0</v>
      </c>
      <c r="AR404" s="90"/>
      <c r="AS404" s="96">
        <f aca="true" t="shared" si="162" ref="AS404:AY404">SUM(AS405:AS406)/2</f>
        <v>0</v>
      </c>
      <c r="AT404" s="96">
        <f t="shared" si="162"/>
        <v>0</v>
      </c>
      <c r="AU404" s="96">
        <f t="shared" si="162"/>
        <v>0</v>
      </c>
      <c r="AV404" s="96">
        <f t="shared" si="162"/>
        <v>0</v>
      </c>
      <c r="AW404" s="96">
        <f t="shared" si="162"/>
        <v>0</v>
      </c>
      <c r="AX404" s="96">
        <f t="shared" si="162"/>
        <v>0</v>
      </c>
      <c r="AY404" s="98">
        <f t="shared" si="162"/>
        <v>0</v>
      </c>
      <c r="AZ404" s="86"/>
    </row>
    <row r="405" spans="2:52" ht="23.25" thickBot="1">
      <c r="B405" s="80"/>
      <c r="C405" s="101" t="s">
        <v>388</v>
      </c>
      <c r="D405" s="102"/>
      <c r="E405" s="103"/>
      <c r="F405" s="103"/>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4"/>
      <c r="AL405" s="104"/>
      <c r="AM405" s="104"/>
      <c r="AN405" s="104"/>
      <c r="AO405" s="104"/>
      <c r="AP405" s="104"/>
      <c r="AQ405" s="104"/>
      <c r="AR405" s="104"/>
      <c r="AS405" s="104"/>
      <c r="AT405" s="104"/>
      <c r="AU405" s="104"/>
      <c r="AV405" s="104"/>
      <c r="AW405" s="104"/>
      <c r="AX405" s="104"/>
      <c r="AY405" s="105"/>
      <c r="AZ405" s="86"/>
    </row>
    <row r="406" spans="2:52" ht="13.5" thickBot="1">
      <c r="B406" s="80"/>
      <c r="C406" s="106"/>
      <c r="D406" s="113" t="s">
        <v>108</v>
      </c>
      <c r="E406" s="108" t="s">
        <v>109</v>
      </c>
      <c r="F406" s="109"/>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0"/>
      <c r="AL406" s="110"/>
      <c r="AM406" s="110"/>
      <c r="AN406" s="110"/>
      <c r="AO406" s="110"/>
      <c r="AP406" s="110"/>
      <c r="AQ406" s="110"/>
      <c r="AR406" s="110"/>
      <c r="AS406" s="110"/>
      <c r="AT406" s="110"/>
      <c r="AU406" s="110"/>
      <c r="AV406" s="110"/>
      <c r="AW406" s="110"/>
      <c r="AX406" s="114"/>
      <c r="AY406" s="115"/>
      <c r="AZ406" s="86"/>
    </row>
    <row r="407" spans="2:52" ht="12.75">
      <c r="B407" s="80"/>
      <c r="C407" s="94" t="s">
        <v>389</v>
      </c>
      <c r="D407" s="100" t="s">
        <v>134</v>
      </c>
      <c r="E407" s="100"/>
      <c r="F407" s="100"/>
      <c r="G407" s="96">
        <f>SUM(G408:G409)</f>
        <v>0</v>
      </c>
      <c r="H407" s="96">
        <f>SUM(H408:H409)</f>
        <v>0</v>
      </c>
      <c r="I407" s="96">
        <f>SUM(I408:I409)</f>
        <v>0</v>
      </c>
      <c r="J407" s="96">
        <f>SUM(J408:J409)</f>
        <v>0</v>
      </c>
      <c r="K407" s="97"/>
      <c r="L407" s="97"/>
      <c r="M407" s="96">
        <f aca="true" t="shared" si="163" ref="M407:AQ407">SUM(M408:M409)</f>
        <v>0</v>
      </c>
      <c r="N407" s="96">
        <f t="shared" si="163"/>
        <v>0</v>
      </c>
      <c r="O407" s="96">
        <f t="shared" si="163"/>
        <v>0</v>
      </c>
      <c r="P407" s="96">
        <f t="shared" si="163"/>
        <v>0</v>
      </c>
      <c r="Q407" s="96">
        <f t="shared" si="163"/>
        <v>0</v>
      </c>
      <c r="R407" s="96">
        <f t="shared" si="163"/>
        <v>0</v>
      </c>
      <c r="S407" s="96">
        <f t="shared" si="163"/>
        <v>0</v>
      </c>
      <c r="T407" s="96">
        <f t="shared" si="163"/>
        <v>0</v>
      </c>
      <c r="U407" s="96">
        <f t="shared" si="163"/>
        <v>0</v>
      </c>
      <c r="V407" s="96">
        <f t="shared" si="163"/>
        <v>0</v>
      </c>
      <c r="W407" s="96">
        <f t="shared" si="163"/>
        <v>0</v>
      </c>
      <c r="X407" s="96">
        <f t="shared" si="163"/>
        <v>0</v>
      </c>
      <c r="Y407" s="96">
        <f t="shared" si="163"/>
        <v>0</v>
      </c>
      <c r="Z407" s="96">
        <f t="shared" si="163"/>
        <v>0</v>
      </c>
      <c r="AA407" s="96">
        <f t="shared" si="163"/>
        <v>0</v>
      </c>
      <c r="AB407" s="96">
        <f t="shared" si="163"/>
        <v>0</v>
      </c>
      <c r="AC407" s="96">
        <f t="shared" si="163"/>
        <v>0</v>
      </c>
      <c r="AD407" s="96">
        <f t="shared" si="163"/>
        <v>0</v>
      </c>
      <c r="AE407" s="96">
        <f t="shared" si="163"/>
        <v>0</v>
      </c>
      <c r="AF407" s="96">
        <f t="shared" si="163"/>
        <v>0</v>
      </c>
      <c r="AG407" s="96">
        <f t="shared" si="163"/>
        <v>0</v>
      </c>
      <c r="AH407" s="96">
        <f t="shared" si="163"/>
        <v>0</v>
      </c>
      <c r="AI407" s="96">
        <f t="shared" si="163"/>
        <v>0</v>
      </c>
      <c r="AJ407" s="96">
        <f t="shared" si="163"/>
        <v>0</v>
      </c>
      <c r="AK407" s="96">
        <f t="shared" si="163"/>
        <v>0</v>
      </c>
      <c r="AL407" s="96">
        <f t="shared" si="163"/>
        <v>0</v>
      </c>
      <c r="AM407" s="96">
        <f t="shared" si="163"/>
        <v>0</v>
      </c>
      <c r="AN407" s="96">
        <f t="shared" si="163"/>
        <v>0</v>
      </c>
      <c r="AO407" s="96">
        <f t="shared" si="163"/>
        <v>0</v>
      </c>
      <c r="AP407" s="96">
        <f t="shared" si="163"/>
        <v>0</v>
      </c>
      <c r="AQ407" s="96">
        <f t="shared" si="163"/>
        <v>0</v>
      </c>
      <c r="AR407" s="90"/>
      <c r="AS407" s="96">
        <f aca="true" t="shared" si="164" ref="AS407:AY407">SUM(AS408:AS409)/2</f>
        <v>0</v>
      </c>
      <c r="AT407" s="96">
        <f t="shared" si="164"/>
        <v>0</v>
      </c>
      <c r="AU407" s="96">
        <f t="shared" si="164"/>
        <v>0</v>
      </c>
      <c r="AV407" s="96">
        <f t="shared" si="164"/>
        <v>0</v>
      </c>
      <c r="AW407" s="96">
        <f t="shared" si="164"/>
        <v>0</v>
      </c>
      <c r="AX407" s="96">
        <f t="shared" si="164"/>
        <v>0</v>
      </c>
      <c r="AY407" s="98">
        <f t="shared" si="164"/>
        <v>0</v>
      </c>
      <c r="AZ407" s="86"/>
    </row>
    <row r="408" spans="2:52" ht="23.25" thickBot="1">
      <c r="B408" s="80"/>
      <c r="C408" s="101" t="s">
        <v>390</v>
      </c>
      <c r="D408" s="102"/>
      <c r="E408" s="103"/>
      <c r="F408" s="103"/>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4"/>
      <c r="AL408" s="104"/>
      <c r="AM408" s="104"/>
      <c r="AN408" s="104"/>
      <c r="AO408" s="104"/>
      <c r="AP408" s="104"/>
      <c r="AQ408" s="104"/>
      <c r="AR408" s="104"/>
      <c r="AS408" s="104"/>
      <c r="AT408" s="104"/>
      <c r="AU408" s="104"/>
      <c r="AV408" s="104"/>
      <c r="AW408" s="104"/>
      <c r="AX408" s="104"/>
      <c r="AY408" s="105"/>
      <c r="AZ408" s="86"/>
    </row>
    <row r="409" spans="2:52" ht="13.5" thickBot="1">
      <c r="B409" s="80"/>
      <c r="C409" s="106"/>
      <c r="D409" s="113" t="s">
        <v>108</v>
      </c>
      <c r="E409" s="108" t="s">
        <v>109</v>
      </c>
      <c r="F409" s="109"/>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c r="AL409" s="110"/>
      <c r="AM409" s="110"/>
      <c r="AN409" s="110"/>
      <c r="AO409" s="110"/>
      <c r="AP409" s="110"/>
      <c r="AQ409" s="110"/>
      <c r="AR409" s="110"/>
      <c r="AS409" s="110"/>
      <c r="AT409" s="110"/>
      <c r="AU409" s="110"/>
      <c r="AV409" s="110"/>
      <c r="AW409" s="110"/>
      <c r="AX409" s="114"/>
      <c r="AY409" s="115"/>
      <c r="AZ409" s="86"/>
    </row>
    <row r="410" spans="2:52" ht="12.75">
      <c r="B410" s="80"/>
      <c r="C410" s="94" t="s">
        <v>391</v>
      </c>
      <c r="D410" s="100" t="s">
        <v>137</v>
      </c>
      <c r="E410" s="100"/>
      <c r="F410" s="100"/>
      <c r="G410" s="96">
        <f>SUM(G411:G412)</f>
        <v>0</v>
      </c>
      <c r="H410" s="96">
        <f>SUM(H411:H412)</f>
        <v>0</v>
      </c>
      <c r="I410" s="96">
        <f>SUM(I411:I412)</f>
        <v>0</v>
      </c>
      <c r="J410" s="96">
        <f>SUM(J411:J412)</f>
        <v>0</v>
      </c>
      <c r="K410" s="97"/>
      <c r="L410" s="97"/>
      <c r="M410" s="96">
        <f aca="true" t="shared" si="165" ref="M410:AQ410">SUM(M411:M412)</f>
        <v>0</v>
      </c>
      <c r="N410" s="96">
        <f t="shared" si="165"/>
        <v>0</v>
      </c>
      <c r="O410" s="96">
        <f t="shared" si="165"/>
        <v>0</v>
      </c>
      <c r="P410" s="96">
        <f t="shared" si="165"/>
        <v>0</v>
      </c>
      <c r="Q410" s="96">
        <f t="shared" si="165"/>
        <v>0</v>
      </c>
      <c r="R410" s="96">
        <f t="shared" si="165"/>
        <v>0</v>
      </c>
      <c r="S410" s="96">
        <f t="shared" si="165"/>
        <v>0</v>
      </c>
      <c r="T410" s="96">
        <f t="shared" si="165"/>
        <v>0</v>
      </c>
      <c r="U410" s="96">
        <f t="shared" si="165"/>
        <v>0</v>
      </c>
      <c r="V410" s="96">
        <f t="shared" si="165"/>
        <v>0</v>
      </c>
      <c r="W410" s="96">
        <f t="shared" si="165"/>
        <v>0</v>
      </c>
      <c r="X410" s="96">
        <f t="shared" si="165"/>
        <v>0</v>
      </c>
      <c r="Y410" s="96">
        <f t="shared" si="165"/>
        <v>0</v>
      </c>
      <c r="Z410" s="96">
        <f t="shared" si="165"/>
        <v>0</v>
      </c>
      <c r="AA410" s="96">
        <f t="shared" si="165"/>
        <v>0</v>
      </c>
      <c r="AB410" s="96">
        <f t="shared" si="165"/>
        <v>0</v>
      </c>
      <c r="AC410" s="96">
        <f t="shared" si="165"/>
        <v>0</v>
      </c>
      <c r="AD410" s="96">
        <f t="shared" si="165"/>
        <v>0</v>
      </c>
      <c r="AE410" s="96">
        <f t="shared" si="165"/>
        <v>0</v>
      </c>
      <c r="AF410" s="96">
        <f t="shared" si="165"/>
        <v>0</v>
      </c>
      <c r="AG410" s="96">
        <f t="shared" si="165"/>
        <v>0</v>
      </c>
      <c r="AH410" s="96">
        <f t="shared" si="165"/>
        <v>0</v>
      </c>
      <c r="AI410" s="96">
        <f t="shared" si="165"/>
        <v>0</v>
      </c>
      <c r="AJ410" s="96">
        <f t="shared" si="165"/>
        <v>0</v>
      </c>
      <c r="AK410" s="96">
        <f t="shared" si="165"/>
        <v>0</v>
      </c>
      <c r="AL410" s="96">
        <f t="shared" si="165"/>
        <v>0</v>
      </c>
      <c r="AM410" s="96">
        <f t="shared" si="165"/>
        <v>0</v>
      </c>
      <c r="AN410" s="96">
        <f t="shared" si="165"/>
        <v>0</v>
      </c>
      <c r="AO410" s="96">
        <f t="shared" si="165"/>
        <v>0</v>
      </c>
      <c r="AP410" s="96">
        <f t="shared" si="165"/>
        <v>0</v>
      </c>
      <c r="AQ410" s="96">
        <f t="shared" si="165"/>
        <v>0</v>
      </c>
      <c r="AR410" s="90"/>
      <c r="AS410" s="96">
        <f aca="true" t="shared" si="166" ref="AS410:AY410">SUM(AS411:AS412)/2</f>
        <v>0</v>
      </c>
      <c r="AT410" s="96">
        <f t="shared" si="166"/>
        <v>0</v>
      </c>
      <c r="AU410" s="96">
        <f t="shared" si="166"/>
        <v>0</v>
      </c>
      <c r="AV410" s="96">
        <f t="shared" si="166"/>
        <v>0</v>
      </c>
      <c r="AW410" s="96">
        <f t="shared" si="166"/>
        <v>0</v>
      </c>
      <c r="AX410" s="96">
        <f t="shared" si="166"/>
        <v>0</v>
      </c>
      <c r="AY410" s="98">
        <f t="shared" si="166"/>
        <v>0</v>
      </c>
      <c r="AZ410" s="86"/>
    </row>
    <row r="411" spans="2:52" ht="23.25" thickBot="1">
      <c r="B411" s="80"/>
      <c r="C411" s="101" t="s">
        <v>392</v>
      </c>
      <c r="D411" s="102"/>
      <c r="E411" s="103"/>
      <c r="F411" s="103"/>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4"/>
      <c r="AL411" s="104"/>
      <c r="AM411" s="104"/>
      <c r="AN411" s="104"/>
      <c r="AO411" s="104"/>
      <c r="AP411" s="104"/>
      <c r="AQ411" s="104"/>
      <c r="AR411" s="104"/>
      <c r="AS411" s="104"/>
      <c r="AT411" s="104"/>
      <c r="AU411" s="104"/>
      <c r="AV411" s="104"/>
      <c r="AW411" s="104"/>
      <c r="AX411" s="104"/>
      <c r="AY411" s="105"/>
      <c r="AZ411" s="86"/>
    </row>
    <row r="412" spans="2:52" ht="13.5" thickBot="1">
      <c r="B412" s="80"/>
      <c r="C412" s="106"/>
      <c r="D412" s="113" t="s">
        <v>108</v>
      </c>
      <c r="E412" s="108" t="s">
        <v>109</v>
      </c>
      <c r="F412" s="109"/>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0"/>
      <c r="AL412" s="110"/>
      <c r="AM412" s="110"/>
      <c r="AN412" s="110"/>
      <c r="AO412" s="110"/>
      <c r="AP412" s="110"/>
      <c r="AQ412" s="110"/>
      <c r="AR412" s="110"/>
      <c r="AS412" s="110"/>
      <c r="AT412" s="110"/>
      <c r="AU412" s="110"/>
      <c r="AV412" s="110"/>
      <c r="AW412" s="110"/>
      <c r="AX412" s="114"/>
      <c r="AY412" s="115"/>
      <c r="AZ412" s="86"/>
    </row>
    <row r="413" spans="2:52" ht="12.75">
      <c r="B413" s="80"/>
      <c r="C413" s="123" t="s">
        <v>393</v>
      </c>
      <c r="D413" s="95" t="s">
        <v>140</v>
      </c>
      <c r="E413" s="95"/>
      <c r="F413" s="95"/>
      <c r="G413" s="96">
        <f>G414+G417+G423</f>
        <v>0</v>
      </c>
      <c r="H413" s="96">
        <f>H414+H417+H423</f>
        <v>0</v>
      </c>
      <c r="I413" s="96">
        <f>I414+I417+I423</f>
        <v>0</v>
      </c>
      <c r="J413" s="96">
        <f>J414+J417+J423</f>
        <v>0</v>
      </c>
      <c r="K413" s="97"/>
      <c r="L413" s="97"/>
      <c r="M413" s="96">
        <f aca="true" t="shared" si="167" ref="M413:AY413">M414+M417+M423</f>
        <v>11.8</v>
      </c>
      <c r="N413" s="96">
        <f t="shared" si="167"/>
        <v>0</v>
      </c>
      <c r="O413" s="96">
        <f t="shared" si="167"/>
        <v>2.36</v>
      </c>
      <c r="P413" s="96">
        <f t="shared" si="167"/>
        <v>0</v>
      </c>
      <c r="Q413" s="96">
        <f t="shared" si="167"/>
        <v>0</v>
      </c>
      <c r="R413" s="96">
        <f t="shared" si="167"/>
        <v>0</v>
      </c>
      <c r="S413" s="96">
        <f t="shared" si="167"/>
        <v>0</v>
      </c>
      <c r="T413" s="96">
        <f t="shared" si="167"/>
        <v>0</v>
      </c>
      <c r="U413" s="96">
        <f t="shared" si="167"/>
        <v>0</v>
      </c>
      <c r="V413" s="96">
        <f t="shared" si="167"/>
        <v>0</v>
      </c>
      <c r="W413" s="96">
        <f t="shared" si="167"/>
        <v>0</v>
      </c>
      <c r="X413" s="96">
        <f t="shared" si="167"/>
        <v>0</v>
      </c>
      <c r="Y413" s="96">
        <f t="shared" si="167"/>
        <v>0</v>
      </c>
      <c r="Z413" s="96">
        <f t="shared" si="167"/>
        <v>0</v>
      </c>
      <c r="AA413" s="96">
        <f t="shared" si="167"/>
        <v>0</v>
      </c>
      <c r="AB413" s="96">
        <f t="shared" si="167"/>
        <v>0</v>
      </c>
      <c r="AC413" s="96">
        <f t="shared" si="167"/>
        <v>0</v>
      </c>
      <c r="AD413" s="96">
        <f t="shared" si="167"/>
        <v>0</v>
      </c>
      <c r="AE413" s="96">
        <f t="shared" si="167"/>
        <v>0</v>
      </c>
      <c r="AF413" s="96">
        <f t="shared" si="167"/>
        <v>0</v>
      </c>
      <c r="AG413" s="96">
        <f t="shared" si="167"/>
        <v>0</v>
      </c>
      <c r="AH413" s="96">
        <f t="shared" si="167"/>
        <v>0</v>
      </c>
      <c r="AI413" s="96">
        <f t="shared" si="167"/>
        <v>0</v>
      </c>
      <c r="AJ413" s="96">
        <f t="shared" si="167"/>
        <v>0</v>
      </c>
      <c r="AK413" s="96">
        <f t="shared" si="167"/>
        <v>0</v>
      </c>
      <c r="AL413" s="96">
        <f t="shared" si="167"/>
        <v>0</v>
      </c>
      <c r="AM413" s="96">
        <f t="shared" si="167"/>
        <v>0</v>
      </c>
      <c r="AN413" s="96">
        <f t="shared" si="167"/>
        <v>0</v>
      </c>
      <c r="AO413" s="96">
        <f t="shared" si="167"/>
        <v>0</v>
      </c>
      <c r="AP413" s="96">
        <f t="shared" si="167"/>
        <v>0</v>
      </c>
      <c r="AQ413" s="96">
        <f t="shared" si="167"/>
        <v>0</v>
      </c>
      <c r="AR413" s="90"/>
      <c r="AS413" s="96">
        <f t="shared" si="167"/>
        <v>0</v>
      </c>
      <c r="AT413" s="96">
        <f t="shared" si="167"/>
        <v>0</v>
      </c>
      <c r="AU413" s="96">
        <f t="shared" si="167"/>
        <v>2.36</v>
      </c>
      <c r="AV413" s="96">
        <f t="shared" si="167"/>
        <v>2.36</v>
      </c>
      <c r="AW413" s="96">
        <f t="shared" si="167"/>
        <v>7.08</v>
      </c>
      <c r="AX413" s="96">
        <f t="shared" si="167"/>
        <v>0</v>
      </c>
      <c r="AY413" s="98">
        <f t="shared" si="167"/>
        <v>11.8</v>
      </c>
      <c r="AZ413" s="86"/>
    </row>
    <row r="414" spans="2:52" ht="12.75">
      <c r="B414" s="80"/>
      <c r="C414" s="123" t="s">
        <v>394</v>
      </c>
      <c r="D414" s="99" t="s">
        <v>142</v>
      </c>
      <c r="E414" s="99"/>
      <c r="F414" s="99"/>
      <c r="G414" s="96">
        <f>SUM(G415:G416)</f>
        <v>0</v>
      </c>
      <c r="H414" s="96">
        <f>SUM(H415:H416)</f>
        <v>0</v>
      </c>
      <c r="I414" s="96">
        <f>SUM(I415:I416)</f>
        <v>0</v>
      </c>
      <c r="J414" s="96">
        <f>SUM(J415:J416)</f>
        <v>0</v>
      </c>
      <c r="K414" s="97"/>
      <c r="L414" s="97"/>
      <c r="M414" s="96">
        <f aca="true" t="shared" si="168" ref="M414:AQ414">SUM(M415:M416)</f>
        <v>0</v>
      </c>
      <c r="N414" s="96">
        <f t="shared" si="168"/>
        <v>0</v>
      </c>
      <c r="O414" s="96">
        <f t="shared" si="168"/>
        <v>0</v>
      </c>
      <c r="P414" s="96">
        <f t="shared" si="168"/>
        <v>0</v>
      </c>
      <c r="Q414" s="96">
        <f t="shared" si="168"/>
        <v>0</v>
      </c>
      <c r="R414" s="96">
        <f t="shared" si="168"/>
        <v>0</v>
      </c>
      <c r="S414" s="96">
        <f t="shared" si="168"/>
        <v>0</v>
      </c>
      <c r="T414" s="96">
        <f t="shared" si="168"/>
        <v>0</v>
      </c>
      <c r="U414" s="96">
        <f t="shared" si="168"/>
        <v>0</v>
      </c>
      <c r="V414" s="96">
        <f t="shared" si="168"/>
        <v>0</v>
      </c>
      <c r="W414" s="96">
        <f t="shared" si="168"/>
        <v>0</v>
      </c>
      <c r="X414" s="96">
        <f t="shared" si="168"/>
        <v>0</v>
      </c>
      <c r="Y414" s="96">
        <f t="shared" si="168"/>
        <v>0</v>
      </c>
      <c r="Z414" s="96">
        <f t="shared" si="168"/>
        <v>0</v>
      </c>
      <c r="AA414" s="96">
        <f t="shared" si="168"/>
        <v>0</v>
      </c>
      <c r="AB414" s="96">
        <f t="shared" si="168"/>
        <v>0</v>
      </c>
      <c r="AC414" s="96">
        <f t="shared" si="168"/>
        <v>0</v>
      </c>
      <c r="AD414" s="96">
        <f t="shared" si="168"/>
        <v>0</v>
      </c>
      <c r="AE414" s="96">
        <f t="shared" si="168"/>
        <v>0</v>
      </c>
      <c r="AF414" s="96">
        <f t="shared" si="168"/>
        <v>0</v>
      </c>
      <c r="AG414" s="96">
        <f t="shared" si="168"/>
        <v>0</v>
      </c>
      <c r="AH414" s="96">
        <f t="shared" si="168"/>
        <v>0</v>
      </c>
      <c r="AI414" s="96">
        <f t="shared" si="168"/>
        <v>0</v>
      </c>
      <c r="AJ414" s="96">
        <f t="shared" si="168"/>
        <v>0</v>
      </c>
      <c r="AK414" s="96">
        <f t="shared" si="168"/>
        <v>0</v>
      </c>
      <c r="AL414" s="96">
        <f t="shared" si="168"/>
        <v>0</v>
      </c>
      <c r="AM414" s="96">
        <f t="shared" si="168"/>
        <v>0</v>
      </c>
      <c r="AN414" s="96">
        <f t="shared" si="168"/>
        <v>0</v>
      </c>
      <c r="AO414" s="96">
        <f t="shared" si="168"/>
        <v>0</v>
      </c>
      <c r="AP414" s="96">
        <f t="shared" si="168"/>
        <v>0</v>
      </c>
      <c r="AQ414" s="96">
        <f t="shared" si="168"/>
        <v>0</v>
      </c>
      <c r="AR414" s="90"/>
      <c r="AS414" s="96">
        <f>SUM(AS415:AS416)/2</f>
        <v>0</v>
      </c>
      <c r="AT414" s="96">
        <f aca="true" t="shared" si="169" ref="AT414:AY414">SUM(AT415:AT416)/2</f>
        <v>0</v>
      </c>
      <c r="AU414" s="96">
        <f t="shared" si="169"/>
        <v>0</v>
      </c>
      <c r="AV414" s="96">
        <f t="shared" si="169"/>
        <v>0</v>
      </c>
      <c r="AW414" s="96">
        <f t="shared" si="169"/>
        <v>0</v>
      </c>
      <c r="AX414" s="96">
        <f t="shared" si="169"/>
        <v>0</v>
      </c>
      <c r="AY414" s="98">
        <f t="shared" si="169"/>
        <v>0</v>
      </c>
      <c r="AZ414" s="86"/>
    </row>
    <row r="415" spans="2:52" ht="13.5" thickBot="1">
      <c r="B415" s="80"/>
      <c r="C415" s="101" t="s">
        <v>395</v>
      </c>
      <c r="D415" s="126"/>
      <c r="E415" s="103"/>
      <c r="F415" s="103"/>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4"/>
      <c r="AL415" s="104"/>
      <c r="AM415" s="104"/>
      <c r="AN415" s="104"/>
      <c r="AO415" s="104"/>
      <c r="AP415" s="104"/>
      <c r="AQ415" s="104"/>
      <c r="AR415" s="104"/>
      <c r="AS415" s="104"/>
      <c r="AT415" s="104"/>
      <c r="AU415" s="104"/>
      <c r="AV415" s="104"/>
      <c r="AW415" s="104"/>
      <c r="AX415" s="104"/>
      <c r="AY415" s="105"/>
      <c r="AZ415" s="86"/>
    </row>
    <row r="416" spans="2:52" ht="13.5" thickBot="1">
      <c r="B416" s="80"/>
      <c r="C416" s="106"/>
      <c r="D416" s="125" t="s">
        <v>108</v>
      </c>
      <c r="E416" s="108" t="s">
        <v>109</v>
      </c>
      <c r="F416" s="109"/>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0"/>
      <c r="AL416" s="110"/>
      <c r="AM416" s="110"/>
      <c r="AN416" s="110"/>
      <c r="AO416" s="110"/>
      <c r="AP416" s="110"/>
      <c r="AQ416" s="110"/>
      <c r="AR416" s="110"/>
      <c r="AS416" s="110"/>
      <c r="AT416" s="110"/>
      <c r="AU416" s="110"/>
      <c r="AV416" s="110"/>
      <c r="AW416" s="110"/>
      <c r="AX416" s="114"/>
      <c r="AY416" s="115"/>
      <c r="AZ416" s="86"/>
    </row>
    <row r="417" spans="2:52" ht="22.5">
      <c r="B417" s="80"/>
      <c r="C417" s="123" t="s">
        <v>396</v>
      </c>
      <c r="D417" s="99" t="s">
        <v>145</v>
      </c>
      <c r="E417" s="99"/>
      <c r="F417" s="99"/>
      <c r="G417" s="96">
        <f>SUM(G418:G422)</f>
        <v>0</v>
      </c>
      <c r="H417" s="96">
        <f>SUM(H418:H422)</f>
        <v>0</v>
      </c>
      <c r="I417" s="96">
        <f>SUM(I418:I422)</f>
        <v>0</v>
      </c>
      <c r="J417" s="96">
        <f>SUM(J418:J422)</f>
        <v>0</v>
      </c>
      <c r="K417" s="97"/>
      <c r="L417" s="97"/>
      <c r="M417" s="96">
        <f aca="true" t="shared" si="170" ref="M417:AQ417">SUM(M418:M422)</f>
        <v>11.8</v>
      </c>
      <c r="N417" s="96">
        <f t="shared" si="170"/>
        <v>0</v>
      </c>
      <c r="O417" s="96">
        <f t="shared" si="170"/>
        <v>2.36</v>
      </c>
      <c r="P417" s="96">
        <f t="shared" si="170"/>
        <v>0</v>
      </c>
      <c r="Q417" s="96">
        <f t="shared" si="170"/>
        <v>0</v>
      </c>
      <c r="R417" s="96">
        <f t="shared" si="170"/>
        <v>0</v>
      </c>
      <c r="S417" s="96">
        <f t="shared" si="170"/>
        <v>0</v>
      </c>
      <c r="T417" s="96">
        <f t="shared" si="170"/>
        <v>0</v>
      </c>
      <c r="U417" s="96">
        <f t="shared" si="170"/>
        <v>0</v>
      </c>
      <c r="V417" s="96">
        <f t="shared" si="170"/>
        <v>0</v>
      </c>
      <c r="W417" s="96">
        <f t="shared" si="170"/>
        <v>0</v>
      </c>
      <c r="X417" s="96">
        <f t="shared" si="170"/>
        <v>0</v>
      </c>
      <c r="Y417" s="96">
        <f t="shared" si="170"/>
        <v>0</v>
      </c>
      <c r="Z417" s="96">
        <f t="shared" si="170"/>
        <v>0</v>
      </c>
      <c r="AA417" s="96">
        <f t="shared" si="170"/>
        <v>0</v>
      </c>
      <c r="AB417" s="96">
        <f t="shared" si="170"/>
        <v>0</v>
      </c>
      <c r="AC417" s="96">
        <f t="shared" si="170"/>
        <v>0</v>
      </c>
      <c r="AD417" s="96">
        <f t="shared" si="170"/>
        <v>0</v>
      </c>
      <c r="AE417" s="96">
        <f t="shared" si="170"/>
        <v>0</v>
      </c>
      <c r="AF417" s="96">
        <f t="shared" si="170"/>
        <v>0</v>
      </c>
      <c r="AG417" s="96">
        <f t="shared" si="170"/>
        <v>0</v>
      </c>
      <c r="AH417" s="96">
        <f t="shared" si="170"/>
        <v>0</v>
      </c>
      <c r="AI417" s="96">
        <f t="shared" si="170"/>
        <v>0</v>
      </c>
      <c r="AJ417" s="96">
        <f t="shared" si="170"/>
        <v>0</v>
      </c>
      <c r="AK417" s="96">
        <f t="shared" si="170"/>
        <v>0</v>
      </c>
      <c r="AL417" s="96">
        <f t="shared" si="170"/>
        <v>0</v>
      </c>
      <c r="AM417" s="96">
        <f t="shared" si="170"/>
        <v>0</v>
      </c>
      <c r="AN417" s="96">
        <f t="shared" si="170"/>
        <v>0</v>
      </c>
      <c r="AO417" s="96">
        <f t="shared" si="170"/>
        <v>0</v>
      </c>
      <c r="AP417" s="96">
        <f t="shared" si="170"/>
        <v>0</v>
      </c>
      <c r="AQ417" s="96">
        <f t="shared" si="170"/>
        <v>0</v>
      </c>
      <c r="AR417" s="90"/>
      <c r="AS417" s="96">
        <f aca="true" t="shared" si="171" ref="AS417:AY417">SUM(AS418:AS422)/2</f>
        <v>0</v>
      </c>
      <c r="AT417" s="96">
        <f t="shared" si="171"/>
        <v>0</v>
      </c>
      <c r="AU417" s="96">
        <f t="shared" si="171"/>
        <v>2.36</v>
      </c>
      <c r="AV417" s="96">
        <f t="shared" si="171"/>
        <v>2.36</v>
      </c>
      <c r="AW417" s="96">
        <f t="shared" si="171"/>
        <v>7.08</v>
      </c>
      <c r="AX417" s="96">
        <f t="shared" si="171"/>
        <v>0</v>
      </c>
      <c r="AY417" s="98">
        <f t="shared" si="171"/>
        <v>11.8</v>
      </c>
      <c r="AZ417" s="86"/>
    </row>
    <row r="418" spans="2:52" ht="12.75">
      <c r="B418" s="80"/>
      <c r="C418" s="101" t="s">
        <v>397</v>
      </c>
      <c r="D418" s="126"/>
      <c r="E418" s="103"/>
      <c r="F418" s="103"/>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4"/>
      <c r="AL418" s="104"/>
      <c r="AM418" s="104"/>
      <c r="AN418" s="104"/>
      <c r="AO418" s="104"/>
      <c r="AP418" s="104"/>
      <c r="AQ418" s="104"/>
      <c r="AR418" s="104"/>
      <c r="AS418" s="104"/>
      <c r="AT418" s="104"/>
      <c r="AU418" s="104"/>
      <c r="AV418" s="104"/>
      <c r="AW418" s="104"/>
      <c r="AX418" s="104"/>
      <c r="AY418" s="105"/>
      <c r="AZ418" s="86"/>
    </row>
    <row r="419" spans="2:52" ht="22.5">
      <c r="B419" s="73"/>
      <c r="C419" s="222" t="s">
        <v>398</v>
      </c>
      <c r="D419" s="234" t="s">
        <v>399</v>
      </c>
      <c r="E419" s="228"/>
      <c r="F419" s="219" t="s">
        <v>121</v>
      </c>
      <c r="G419" s="210"/>
      <c r="H419" s="210"/>
      <c r="I419" s="216">
        <v>0</v>
      </c>
      <c r="J419" s="216">
        <v>0</v>
      </c>
      <c r="K419" s="219">
        <v>2013</v>
      </c>
      <c r="L419" s="219">
        <v>2015</v>
      </c>
      <c r="M419" s="216">
        <f>AU420+AV420+AW420</f>
        <v>11.8</v>
      </c>
      <c r="N419" s="216"/>
      <c r="O419" s="216">
        <f>AU420</f>
        <v>2.36</v>
      </c>
      <c r="P419" s="210"/>
      <c r="Q419" s="210"/>
      <c r="R419" s="216"/>
      <c r="S419" s="216"/>
      <c r="T419" s="210"/>
      <c r="U419" s="210"/>
      <c r="V419" s="216"/>
      <c r="W419" s="216"/>
      <c r="X419" s="210"/>
      <c r="Y419" s="210"/>
      <c r="Z419" s="216"/>
      <c r="AA419" s="216"/>
      <c r="AB419" s="210"/>
      <c r="AC419" s="210"/>
      <c r="AD419" s="216"/>
      <c r="AE419" s="216"/>
      <c r="AF419" s="210"/>
      <c r="AG419" s="210"/>
      <c r="AH419" s="216"/>
      <c r="AI419" s="216"/>
      <c r="AJ419" s="210"/>
      <c r="AK419" s="210"/>
      <c r="AL419" s="210"/>
      <c r="AM419" s="210"/>
      <c r="AN419" s="213">
        <f>P419+T419+X419+AB419+AF419+AJ419</f>
        <v>0</v>
      </c>
      <c r="AO419" s="213">
        <f>Q419+U419+Y419+AC419+AG419+AK419</f>
        <v>0</v>
      </c>
      <c r="AP419" s="213">
        <f>R419+V419+Z419+AD419+AH419+AL419</f>
        <v>0</v>
      </c>
      <c r="AQ419" s="209">
        <f>S419+W419+AA419+AE419+AI419+AM419</f>
        <v>0</v>
      </c>
      <c r="AR419" s="116" t="s">
        <v>122</v>
      </c>
      <c r="AS419" s="117">
        <f aca="true" t="shared" si="172" ref="AS419:AX419">SUM(AS420:AS421)</f>
        <v>0</v>
      </c>
      <c r="AT419" s="117">
        <f t="shared" si="172"/>
        <v>0</v>
      </c>
      <c r="AU419" s="117">
        <f t="shared" si="172"/>
        <v>2.36</v>
      </c>
      <c r="AV419" s="117">
        <f t="shared" si="172"/>
        <v>2.36</v>
      </c>
      <c r="AW419" s="117">
        <f t="shared" si="172"/>
        <v>7.08</v>
      </c>
      <c r="AX419" s="117">
        <f t="shared" si="172"/>
        <v>0</v>
      </c>
      <c r="AY419" s="98">
        <f>SUM(AS419:AX419)</f>
        <v>11.8</v>
      </c>
      <c r="AZ419" s="74"/>
    </row>
    <row r="420" spans="2:52" ht="45">
      <c r="B420" s="73"/>
      <c r="C420" s="223"/>
      <c r="D420" s="235"/>
      <c r="E420" s="229"/>
      <c r="F420" s="220"/>
      <c r="G420" s="211"/>
      <c r="H420" s="211"/>
      <c r="I420" s="217"/>
      <c r="J420" s="217"/>
      <c r="K420" s="220"/>
      <c r="L420" s="220"/>
      <c r="M420" s="217"/>
      <c r="N420" s="217"/>
      <c r="O420" s="217"/>
      <c r="P420" s="211"/>
      <c r="Q420" s="211"/>
      <c r="R420" s="217"/>
      <c r="S420" s="217"/>
      <c r="T420" s="211"/>
      <c r="U420" s="211"/>
      <c r="V420" s="217"/>
      <c r="W420" s="217"/>
      <c r="X420" s="211"/>
      <c r="Y420" s="211"/>
      <c r="Z420" s="217"/>
      <c r="AA420" s="217"/>
      <c r="AB420" s="211"/>
      <c r="AC420" s="211"/>
      <c r="AD420" s="217"/>
      <c r="AE420" s="217"/>
      <c r="AF420" s="211"/>
      <c r="AG420" s="211"/>
      <c r="AH420" s="217"/>
      <c r="AI420" s="217"/>
      <c r="AJ420" s="211"/>
      <c r="AK420" s="211"/>
      <c r="AL420" s="211"/>
      <c r="AM420" s="211"/>
      <c r="AN420" s="214"/>
      <c r="AO420" s="214"/>
      <c r="AP420" s="214"/>
      <c r="AQ420" s="209"/>
      <c r="AR420" s="118" t="s">
        <v>400</v>
      </c>
      <c r="AS420" s="119"/>
      <c r="AT420" s="119"/>
      <c r="AU420" s="119">
        <f>2*1.18</f>
        <v>2.36</v>
      </c>
      <c r="AV420" s="119">
        <v>2.36</v>
      </c>
      <c r="AW420" s="119">
        <f>6*1.18</f>
        <v>7.08</v>
      </c>
      <c r="AX420" s="120"/>
      <c r="AY420" s="98">
        <f>SUM(AS420:AX420)</f>
        <v>11.8</v>
      </c>
      <c r="AZ420" s="74"/>
    </row>
    <row r="421" spans="2:52" ht="13.5" thickBot="1">
      <c r="B421" s="73"/>
      <c r="C421" s="224"/>
      <c r="D421" s="236"/>
      <c r="E421" s="230"/>
      <c r="F421" s="221"/>
      <c r="G421" s="212"/>
      <c r="H421" s="212"/>
      <c r="I421" s="218"/>
      <c r="J421" s="218"/>
      <c r="K421" s="221"/>
      <c r="L421" s="221"/>
      <c r="M421" s="218"/>
      <c r="N421" s="218"/>
      <c r="O421" s="218"/>
      <c r="P421" s="212"/>
      <c r="Q421" s="212"/>
      <c r="R421" s="218"/>
      <c r="S421" s="218"/>
      <c r="T421" s="212"/>
      <c r="U421" s="212"/>
      <c r="V421" s="218"/>
      <c r="W421" s="218"/>
      <c r="X421" s="212"/>
      <c r="Y421" s="212"/>
      <c r="Z421" s="218"/>
      <c r="AA421" s="218"/>
      <c r="AB421" s="212"/>
      <c r="AC421" s="212"/>
      <c r="AD421" s="218"/>
      <c r="AE421" s="218"/>
      <c r="AF421" s="212"/>
      <c r="AG421" s="212"/>
      <c r="AH421" s="218"/>
      <c r="AI421" s="218"/>
      <c r="AJ421" s="212"/>
      <c r="AK421" s="212"/>
      <c r="AL421" s="212"/>
      <c r="AM421" s="212"/>
      <c r="AN421" s="215"/>
      <c r="AO421" s="215"/>
      <c r="AP421" s="215"/>
      <c r="AQ421" s="209"/>
      <c r="AR421" s="121" t="s">
        <v>124</v>
      </c>
      <c r="AS421" s="121"/>
      <c r="AT421" s="121"/>
      <c r="AU421" s="121"/>
      <c r="AV421" s="121"/>
      <c r="AW421" s="121"/>
      <c r="AX421" s="121"/>
      <c r="AY421" s="122"/>
      <c r="AZ421" s="74"/>
    </row>
    <row r="422" spans="2:52" ht="13.5" thickBot="1">
      <c r="B422" s="80"/>
      <c r="C422" s="106"/>
      <c r="D422" s="125" t="s">
        <v>108</v>
      </c>
      <c r="E422" s="108" t="s">
        <v>109</v>
      </c>
      <c r="F422" s="109"/>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0"/>
      <c r="AL422" s="110"/>
      <c r="AM422" s="110"/>
      <c r="AN422" s="110"/>
      <c r="AO422" s="110"/>
      <c r="AP422" s="110"/>
      <c r="AQ422" s="110"/>
      <c r="AR422" s="110"/>
      <c r="AS422" s="110"/>
      <c r="AT422" s="110"/>
      <c r="AU422" s="110"/>
      <c r="AV422" s="110"/>
      <c r="AW422" s="110"/>
      <c r="AX422" s="114"/>
      <c r="AY422" s="115"/>
      <c r="AZ422" s="86"/>
    </row>
    <row r="423" spans="2:52" ht="22.5">
      <c r="B423" s="80"/>
      <c r="C423" s="123" t="s">
        <v>401</v>
      </c>
      <c r="D423" s="99" t="s">
        <v>150</v>
      </c>
      <c r="E423" s="99"/>
      <c r="F423" s="99"/>
      <c r="G423" s="96">
        <f>SUM(G424:G425)</f>
        <v>0</v>
      </c>
      <c r="H423" s="96">
        <f>SUM(H424:H425)</f>
        <v>0</v>
      </c>
      <c r="I423" s="96">
        <f>SUM(I424:I425)</f>
        <v>0</v>
      </c>
      <c r="J423" s="96">
        <f>SUM(J424:J425)</f>
        <v>0</v>
      </c>
      <c r="K423" s="97"/>
      <c r="L423" s="97"/>
      <c r="M423" s="96">
        <f aca="true" t="shared" si="173" ref="M423:AQ423">SUM(M424:M425)</f>
        <v>0</v>
      </c>
      <c r="N423" s="96">
        <f t="shared" si="173"/>
        <v>0</v>
      </c>
      <c r="O423" s="96">
        <f t="shared" si="173"/>
        <v>0</v>
      </c>
      <c r="P423" s="96">
        <f t="shared" si="173"/>
        <v>0</v>
      </c>
      <c r="Q423" s="96">
        <f t="shared" si="173"/>
        <v>0</v>
      </c>
      <c r="R423" s="96">
        <f t="shared" si="173"/>
        <v>0</v>
      </c>
      <c r="S423" s="96">
        <f t="shared" si="173"/>
        <v>0</v>
      </c>
      <c r="T423" s="96">
        <f t="shared" si="173"/>
        <v>0</v>
      </c>
      <c r="U423" s="96">
        <f t="shared" si="173"/>
        <v>0</v>
      </c>
      <c r="V423" s="96">
        <f t="shared" si="173"/>
        <v>0</v>
      </c>
      <c r="W423" s="96">
        <f t="shared" si="173"/>
        <v>0</v>
      </c>
      <c r="X423" s="96">
        <f t="shared" si="173"/>
        <v>0</v>
      </c>
      <c r="Y423" s="96">
        <f t="shared" si="173"/>
        <v>0</v>
      </c>
      <c r="Z423" s="96">
        <f t="shared" si="173"/>
        <v>0</v>
      </c>
      <c r="AA423" s="96">
        <f t="shared" si="173"/>
        <v>0</v>
      </c>
      <c r="AB423" s="96">
        <f t="shared" si="173"/>
        <v>0</v>
      </c>
      <c r="AC423" s="96">
        <f t="shared" si="173"/>
        <v>0</v>
      </c>
      <c r="AD423" s="96">
        <f t="shared" si="173"/>
        <v>0</v>
      </c>
      <c r="AE423" s="96">
        <f t="shared" si="173"/>
        <v>0</v>
      </c>
      <c r="AF423" s="96">
        <f t="shared" si="173"/>
        <v>0</v>
      </c>
      <c r="AG423" s="96">
        <f t="shared" si="173"/>
        <v>0</v>
      </c>
      <c r="AH423" s="96">
        <f t="shared" si="173"/>
        <v>0</v>
      </c>
      <c r="AI423" s="96">
        <f t="shared" si="173"/>
        <v>0</v>
      </c>
      <c r="AJ423" s="96">
        <f t="shared" si="173"/>
        <v>0</v>
      </c>
      <c r="AK423" s="96">
        <f t="shared" si="173"/>
        <v>0</v>
      </c>
      <c r="AL423" s="96">
        <f t="shared" si="173"/>
        <v>0</v>
      </c>
      <c r="AM423" s="96">
        <f t="shared" si="173"/>
        <v>0</v>
      </c>
      <c r="AN423" s="96">
        <f t="shared" si="173"/>
        <v>0</v>
      </c>
      <c r="AO423" s="96">
        <f t="shared" si="173"/>
        <v>0</v>
      </c>
      <c r="AP423" s="96">
        <f t="shared" si="173"/>
        <v>0</v>
      </c>
      <c r="AQ423" s="96">
        <f t="shared" si="173"/>
        <v>0</v>
      </c>
      <c r="AR423" s="90"/>
      <c r="AS423" s="96">
        <f aca="true" t="shared" si="174" ref="AS423:AY423">SUM(AS424:AS425)/2</f>
        <v>0</v>
      </c>
      <c r="AT423" s="96">
        <f t="shared" si="174"/>
        <v>0</v>
      </c>
      <c r="AU423" s="96">
        <f t="shared" si="174"/>
        <v>0</v>
      </c>
      <c r="AV423" s="96">
        <f t="shared" si="174"/>
        <v>0</v>
      </c>
      <c r="AW423" s="96">
        <f t="shared" si="174"/>
        <v>0</v>
      </c>
      <c r="AX423" s="96">
        <f t="shared" si="174"/>
        <v>0</v>
      </c>
      <c r="AY423" s="98">
        <f t="shared" si="174"/>
        <v>0</v>
      </c>
      <c r="AZ423" s="86"/>
    </row>
    <row r="424" spans="2:52" ht="13.5" thickBot="1">
      <c r="B424" s="80"/>
      <c r="C424" s="101" t="s">
        <v>402</v>
      </c>
      <c r="D424" s="126"/>
      <c r="E424" s="103"/>
      <c r="F424" s="103"/>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4"/>
      <c r="AL424" s="104"/>
      <c r="AM424" s="104"/>
      <c r="AN424" s="104"/>
      <c r="AO424" s="104"/>
      <c r="AP424" s="104"/>
      <c r="AQ424" s="104"/>
      <c r="AR424" s="104"/>
      <c r="AS424" s="104"/>
      <c r="AT424" s="104"/>
      <c r="AU424" s="104"/>
      <c r="AV424" s="104"/>
      <c r="AW424" s="104"/>
      <c r="AX424" s="104"/>
      <c r="AY424" s="105"/>
      <c r="AZ424" s="86"/>
    </row>
    <row r="425" spans="2:52" ht="13.5" thickBot="1">
      <c r="B425" s="80"/>
      <c r="C425" s="106"/>
      <c r="D425" s="125" t="s">
        <v>108</v>
      </c>
      <c r="E425" s="108" t="s">
        <v>109</v>
      </c>
      <c r="F425" s="109"/>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0"/>
      <c r="AL425" s="110"/>
      <c r="AM425" s="110"/>
      <c r="AN425" s="110"/>
      <c r="AO425" s="110"/>
      <c r="AP425" s="110"/>
      <c r="AQ425" s="110"/>
      <c r="AR425" s="110"/>
      <c r="AS425" s="110"/>
      <c r="AT425" s="110"/>
      <c r="AU425" s="110"/>
      <c r="AV425" s="110"/>
      <c r="AW425" s="110"/>
      <c r="AX425" s="114"/>
      <c r="AY425" s="115"/>
      <c r="AZ425" s="86"/>
    </row>
    <row r="426" spans="2:52" ht="12.75">
      <c r="B426" s="80"/>
      <c r="C426" s="123" t="s">
        <v>403</v>
      </c>
      <c r="D426" s="95" t="s">
        <v>370</v>
      </c>
      <c r="E426" s="95"/>
      <c r="F426" s="95"/>
      <c r="G426" s="96">
        <f>SUM(G427:G428)</f>
        <v>0</v>
      </c>
      <c r="H426" s="96">
        <f>SUM(H427:H428)</f>
        <v>0</v>
      </c>
      <c r="I426" s="96">
        <f>SUM(I427:I428)</f>
        <v>0</v>
      </c>
      <c r="J426" s="96">
        <f>SUM(J427:J428)</f>
        <v>0</v>
      </c>
      <c r="K426" s="97"/>
      <c r="L426" s="97"/>
      <c r="M426" s="96">
        <f aca="true" t="shared" si="175" ref="M426:AQ426">SUM(M427:M428)</f>
        <v>0</v>
      </c>
      <c r="N426" s="96">
        <f t="shared" si="175"/>
        <v>0</v>
      </c>
      <c r="O426" s="96">
        <f t="shared" si="175"/>
        <v>0</v>
      </c>
      <c r="P426" s="96">
        <f t="shared" si="175"/>
        <v>0</v>
      </c>
      <c r="Q426" s="96">
        <f t="shared" si="175"/>
        <v>0</v>
      </c>
      <c r="R426" s="96">
        <f t="shared" si="175"/>
        <v>0</v>
      </c>
      <c r="S426" s="96">
        <f t="shared" si="175"/>
        <v>0</v>
      </c>
      <c r="T426" s="96">
        <f t="shared" si="175"/>
        <v>0</v>
      </c>
      <c r="U426" s="96">
        <f t="shared" si="175"/>
        <v>0</v>
      </c>
      <c r="V426" s="96">
        <f t="shared" si="175"/>
        <v>0</v>
      </c>
      <c r="W426" s="96">
        <f t="shared" si="175"/>
        <v>0</v>
      </c>
      <c r="X426" s="96">
        <f t="shared" si="175"/>
        <v>0</v>
      </c>
      <c r="Y426" s="96">
        <f t="shared" si="175"/>
        <v>0</v>
      </c>
      <c r="Z426" s="96">
        <f t="shared" si="175"/>
        <v>0</v>
      </c>
      <c r="AA426" s="96">
        <f t="shared" si="175"/>
        <v>0</v>
      </c>
      <c r="AB426" s="96">
        <f t="shared" si="175"/>
        <v>0</v>
      </c>
      <c r="AC426" s="96">
        <f t="shared" si="175"/>
        <v>0</v>
      </c>
      <c r="AD426" s="96">
        <f t="shared" si="175"/>
        <v>0</v>
      </c>
      <c r="AE426" s="96">
        <f t="shared" si="175"/>
        <v>0</v>
      </c>
      <c r="AF426" s="96">
        <f t="shared" si="175"/>
        <v>0</v>
      </c>
      <c r="AG426" s="96">
        <f t="shared" si="175"/>
        <v>0</v>
      </c>
      <c r="AH426" s="96">
        <f t="shared" si="175"/>
        <v>0</v>
      </c>
      <c r="AI426" s="96">
        <f t="shared" si="175"/>
        <v>0</v>
      </c>
      <c r="AJ426" s="96">
        <f t="shared" si="175"/>
        <v>0</v>
      </c>
      <c r="AK426" s="96">
        <f t="shared" si="175"/>
        <v>0</v>
      </c>
      <c r="AL426" s="96">
        <f t="shared" si="175"/>
        <v>0</v>
      </c>
      <c r="AM426" s="96">
        <f t="shared" si="175"/>
        <v>0</v>
      </c>
      <c r="AN426" s="96">
        <f t="shared" si="175"/>
        <v>0</v>
      </c>
      <c r="AO426" s="96">
        <f t="shared" si="175"/>
        <v>0</v>
      </c>
      <c r="AP426" s="96">
        <f t="shared" si="175"/>
        <v>0</v>
      </c>
      <c r="AQ426" s="96">
        <f t="shared" si="175"/>
        <v>0</v>
      </c>
      <c r="AR426" s="90"/>
      <c r="AS426" s="96">
        <f aca="true" t="shared" si="176" ref="AS426:AY426">SUM(AS427:AS428)/2</f>
        <v>0</v>
      </c>
      <c r="AT426" s="96">
        <f t="shared" si="176"/>
        <v>0</v>
      </c>
      <c r="AU426" s="96">
        <f t="shared" si="176"/>
        <v>0</v>
      </c>
      <c r="AV426" s="96">
        <f t="shared" si="176"/>
        <v>0</v>
      </c>
      <c r="AW426" s="96">
        <f t="shared" si="176"/>
        <v>0</v>
      </c>
      <c r="AX426" s="96">
        <f t="shared" si="176"/>
        <v>0</v>
      </c>
      <c r="AY426" s="98">
        <f t="shared" si="176"/>
        <v>0</v>
      </c>
      <c r="AZ426" s="86"/>
    </row>
    <row r="427" spans="2:52" ht="13.5" thickBot="1">
      <c r="B427" s="80"/>
      <c r="C427" s="101" t="s">
        <v>404</v>
      </c>
      <c r="D427" s="127"/>
      <c r="E427" s="103"/>
      <c r="F427" s="103"/>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4"/>
      <c r="AY427" s="105"/>
      <c r="AZ427" s="86"/>
    </row>
    <row r="428" spans="2:52" ht="13.5" thickBot="1">
      <c r="B428" s="80"/>
      <c r="C428" s="106"/>
      <c r="D428" s="128" t="s">
        <v>108</v>
      </c>
      <c r="E428" s="108" t="s">
        <v>109</v>
      </c>
      <c r="F428" s="109"/>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4"/>
      <c r="AY428" s="115"/>
      <c r="AZ428" s="86"/>
    </row>
    <row r="429" spans="2:52" ht="22.5">
      <c r="B429" s="80"/>
      <c r="C429" s="130" t="s">
        <v>405</v>
      </c>
      <c r="D429" s="129" t="s">
        <v>406</v>
      </c>
      <c r="E429" s="129"/>
      <c r="F429" s="129"/>
      <c r="G429" s="89">
        <f>SUM(G430:G431)</f>
        <v>0</v>
      </c>
      <c r="H429" s="89">
        <f>SUM(H430:H431)</f>
        <v>0</v>
      </c>
      <c r="I429" s="89">
        <f>SUM(I430:I431)</f>
        <v>0</v>
      </c>
      <c r="J429" s="89">
        <f>SUM(J430:J431)</f>
        <v>0</v>
      </c>
      <c r="K429" s="97"/>
      <c r="L429" s="97"/>
      <c r="M429" s="89">
        <f aca="true" t="shared" si="177" ref="M429:AQ429">SUM(M430:M431)</f>
        <v>0</v>
      </c>
      <c r="N429" s="89">
        <f t="shared" si="177"/>
        <v>0</v>
      </c>
      <c r="O429" s="89">
        <f t="shared" si="177"/>
        <v>0</v>
      </c>
      <c r="P429" s="89">
        <f t="shared" si="177"/>
        <v>0</v>
      </c>
      <c r="Q429" s="89">
        <f t="shared" si="177"/>
        <v>0</v>
      </c>
      <c r="R429" s="89">
        <f t="shared" si="177"/>
        <v>0</v>
      </c>
      <c r="S429" s="89">
        <f t="shared" si="177"/>
        <v>0</v>
      </c>
      <c r="T429" s="89">
        <f t="shared" si="177"/>
        <v>0</v>
      </c>
      <c r="U429" s="89">
        <f t="shared" si="177"/>
        <v>0</v>
      </c>
      <c r="V429" s="89">
        <f t="shared" si="177"/>
        <v>0</v>
      </c>
      <c r="W429" s="89">
        <f t="shared" si="177"/>
        <v>0</v>
      </c>
      <c r="X429" s="89">
        <f t="shared" si="177"/>
        <v>0</v>
      </c>
      <c r="Y429" s="89">
        <f t="shared" si="177"/>
        <v>0</v>
      </c>
      <c r="Z429" s="89">
        <f t="shared" si="177"/>
        <v>0</v>
      </c>
      <c r="AA429" s="89">
        <f t="shared" si="177"/>
        <v>0</v>
      </c>
      <c r="AB429" s="89">
        <f t="shared" si="177"/>
        <v>0</v>
      </c>
      <c r="AC429" s="89">
        <f t="shared" si="177"/>
        <v>0</v>
      </c>
      <c r="AD429" s="89">
        <f t="shared" si="177"/>
        <v>0</v>
      </c>
      <c r="AE429" s="89">
        <f t="shared" si="177"/>
        <v>0</v>
      </c>
      <c r="AF429" s="89">
        <f t="shared" si="177"/>
        <v>0</v>
      </c>
      <c r="AG429" s="89">
        <f t="shared" si="177"/>
        <v>0</v>
      </c>
      <c r="AH429" s="89">
        <f t="shared" si="177"/>
        <v>0</v>
      </c>
      <c r="AI429" s="89">
        <f t="shared" si="177"/>
        <v>0</v>
      </c>
      <c r="AJ429" s="89">
        <f t="shared" si="177"/>
        <v>0</v>
      </c>
      <c r="AK429" s="89">
        <f t="shared" si="177"/>
        <v>0</v>
      </c>
      <c r="AL429" s="89">
        <f t="shared" si="177"/>
        <v>0</v>
      </c>
      <c r="AM429" s="89">
        <f t="shared" si="177"/>
        <v>0</v>
      </c>
      <c r="AN429" s="89">
        <f t="shared" si="177"/>
        <v>0</v>
      </c>
      <c r="AO429" s="89">
        <f t="shared" si="177"/>
        <v>0</v>
      </c>
      <c r="AP429" s="89">
        <f t="shared" si="177"/>
        <v>0</v>
      </c>
      <c r="AQ429" s="89">
        <f t="shared" si="177"/>
        <v>0</v>
      </c>
      <c r="AR429" s="90"/>
      <c r="AS429" s="89">
        <f aca="true" t="shared" si="178" ref="AS429:AY429">SUM(AS430:AS431)/2</f>
        <v>0</v>
      </c>
      <c r="AT429" s="89">
        <f t="shared" si="178"/>
        <v>0</v>
      </c>
      <c r="AU429" s="89">
        <f t="shared" si="178"/>
        <v>0</v>
      </c>
      <c r="AV429" s="89">
        <f t="shared" si="178"/>
        <v>0</v>
      </c>
      <c r="AW429" s="89">
        <f t="shared" si="178"/>
        <v>0</v>
      </c>
      <c r="AX429" s="89">
        <f t="shared" si="178"/>
        <v>0</v>
      </c>
      <c r="AY429" s="91">
        <f t="shared" si="178"/>
        <v>0</v>
      </c>
      <c r="AZ429" s="86"/>
    </row>
    <row r="430" spans="2:52" ht="13.5" thickBot="1">
      <c r="B430" s="80"/>
      <c r="C430" s="101" t="s">
        <v>407</v>
      </c>
      <c r="D430" s="131"/>
      <c r="E430" s="103"/>
      <c r="F430" s="103"/>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4"/>
      <c r="AL430" s="104"/>
      <c r="AM430" s="104"/>
      <c r="AN430" s="104"/>
      <c r="AO430" s="104"/>
      <c r="AP430" s="104"/>
      <c r="AQ430" s="104"/>
      <c r="AR430" s="104"/>
      <c r="AS430" s="104"/>
      <c r="AT430" s="104"/>
      <c r="AU430" s="104"/>
      <c r="AV430" s="104"/>
      <c r="AW430" s="104"/>
      <c r="AX430" s="104"/>
      <c r="AY430" s="105"/>
      <c r="AZ430" s="86"/>
    </row>
    <row r="431" spans="2:52" ht="13.5" thickBot="1">
      <c r="B431" s="80"/>
      <c r="C431" s="106"/>
      <c r="D431" s="132" t="s">
        <v>108</v>
      </c>
      <c r="E431" s="108" t="s">
        <v>109</v>
      </c>
      <c r="F431" s="109"/>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c r="AH431" s="110"/>
      <c r="AI431" s="110"/>
      <c r="AJ431" s="110"/>
      <c r="AK431" s="110"/>
      <c r="AL431" s="110"/>
      <c r="AM431" s="110"/>
      <c r="AN431" s="110"/>
      <c r="AO431" s="110"/>
      <c r="AP431" s="110"/>
      <c r="AQ431" s="110"/>
      <c r="AR431" s="110"/>
      <c r="AS431" s="110"/>
      <c r="AT431" s="110"/>
      <c r="AU431" s="110"/>
      <c r="AV431" s="110"/>
      <c r="AW431" s="110"/>
      <c r="AX431" s="114"/>
      <c r="AY431" s="115"/>
      <c r="AZ431" s="86"/>
    </row>
    <row r="432" spans="2:52" ht="22.5">
      <c r="B432" s="80"/>
      <c r="C432" s="130" t="s">
        <v>408</v>
      </c>
      <c r="D432" s="129" t="s">
        <v>409</v>
      </c>
      <c r="E432" s="129"/>
      <c r="F432" s="129"/>
      <c r="G432" s="89">
        <f>SUM(G433:G464)</f>
        <v>0</v>
      </c>
      <c r="H432" s="89">
        <f>SUM(H433:H464)</f>
        <v>0</v>
      </c>
      <c r="I432" s="89">
        <f>SUM(I433:I464)</f>
        <v>0</v>
      </c>
      <c r="J432" s="89">
        <f>SUM(J433:J464)</f>
        <v>0</v>
      </c>
      <c r="K432" s="97"/>
      <c r="L432" s="97"/>
      <c r="M432" s="89">
        <f aca="true" t="shared" si="179" ref="M432:AQ432">SUM(M433:M464)</f>
        <v>21.379</v>
      </c>
      <c r="N432" s="89">
        <f t="shared" si="179"/>
        <v>0</v>
      </c>
      <c r="O432" s="89">
        <f t="shared" si="179"/>
        <v>0.333</v>
      </c>
      <c r="P432" s="89">
        <f t="shared" si="179"/>
        <v>0</v>
      </c>
      <c r="Q432" s="89">
        <f t="shared" si="179"/>
        <v>0</v>
      </c>
      <c r="R432" s="89">
        <f t="shared" si="179"/>
        <v>0</v>
      </c>
      <c r="S432" s="89">
        <f t="shared" si="179"/>
        <v>0</v>
      </c>
      <c r="T432" s="89">
        <f t="shared" si="179"/>
        <v>0</v>
      </c>
      <c r="U432" s="89">
        <f t="shared" si="179"/>
        <v>0</v>
      </c>
      <c r="V432" s="89">
        <f t="shared" si="179"/>
        <v>0</v>
      </c>
      <c r="W432" s="89">
        <f t="shared" si="179"/>
        <v>0</v>
      </c>
      <c r="X432" s="89">
        <f t="shared" si="179"/>
        <v>0</v>
      </c>
      <c r="Y432" s="89">
        <f t="shared" si="179"/>
        <v>0</v>
      </c>
      <c r="Z432" s="89">
        <f t="shared" si="179"/>
        <v>0</v>
      </c>
      <c r="AA432" s="89">
        <f t="shared" si="179"/>
        <v>0</v>
      </c>
      <c r="AB432" s="89">
        <f t="shared" si="179"/>
        <v>0</v>
      </c>
      <c r="AC432" s="89">
        <f t="shared" si="179"/>
        <v>0</v>
      </c>
      <c r="AD432" s="89">
        <f t="shared" si="179"/>
        <v>0</v>
      </c>
      <c r="AE432" s="89">
        <f t="shared" si="179"/>
        <v>0</v>
      </c>
      <c r="AF432" s="89">
        <f t="shared" si="179"/>
        <v>0</v>
      </c>
      <c r="AG432" s="89">
        <f t="shared" si="179"/>
        <v>0</v>
      </c>
      <c r="AH432" s="89">
        <f t="shared" si="179"/>
        <v>0</v>
      </c>
      <c r="AI432" s="89">
        <f t="shared" si="179"/>
        <v>0</v>
      </c>
      <c r="AJ432" s="89">
        <f t="shared" si="179"/>
        <v>0</v>
      </c>
      <c r="AK432" s="89">
        <f t="shared" si="179"/>
        <v>0</v>
      </c>
      <c r="AL432" s="89">
        <f t="shared" si="179"/>
        <v>0</v>
      </c>
      <c r="AM432" s="89">
        <f t="shared" si="179"/>
        <v>0</v>
      </c>
      <c r="AN432" s="89">
        <f t="shared" si="179"/>
        <v>0</v>
      </c>
      <c r="AO432" s="89">
        <f t="shared" si="179"/>
        <v>0</v>
      </c>
      <c r="AP432" s="89">
        <f t="shared" si="179"/>
        <v>0</v>
      </c>
      <c r="AQ432" s="89">
        <f t="shared" si="179"/>
        <v>0</v>
      </c>
      <c r="AR432" s="90"/>
      <c r="AS432" s="89">
        <f aca="true" t="shared" si="180" ref="AS432:AY432">SUM(AS433:AS464)/2</f>
        <v>12.600000000000001</v>
      </c>
      <c r="AT432" s="89">
        <f t="shared" si="180"/>
        <v>0</v>
      </c>
      <c r="AU432" s="89">
        <f t="shared" si="180"/>
        <v>0.333</v>
      </c>
      <c r="AV432" s="89">
        <f t="shared" si="180"/>
        <v>2.8999999999999995</v>
      </c>
      <c r="AW432" s="89">
        <f t="shared" si="180"/>
        <v>5.546</v>
      </c>
      <c r="AX432" s="89">
        <f t="shared" si="180"/>
        <v>0</v>
      </c>
      <c r="AY432" s="91">
        <f t="shared" si="180"/>
        <v>21.379</v>
      </c>
      <c r="AZ432" s="86"/>
    </row>
    <row r="433" spans="2:52" ht="12.75">
      <c r="B433" s="80"/>
      <c r="C433" s="101" t="s">
        <v>410</v>
      </c>
      <c r="D433" s="131"/>
      <c r="E433" s="103"/>
      <c r="F433" s="103"/>
      <c r="G433" s="104"/>
      <c r="H433" s="104"/>
      <c r="I433" s="104"/>
      <c r="J433" s="104"/>
      <c r="K433" s="104"/>
      <c r="L433" s="104"/>
      <c r="M433" s="104"/>
      <c r="N433" s="104"/>
      <c r="O433" s="104"/>
      <c r="P433" s="104"/>
      <c r="Q433" s="104"/>
      <c r="R433" s="104"/>
      <c r="S433" s="104"/>
      <c r="T433" s="104"/>
      <c r="U433" s="104"/>
      <c r="V433" s="104"/>
      <c r="W433" s="104"/>
      <c r="X433" s="104"/>
      <c r="Y433" s="104"/>
      <c r="Z433" s="104"/>
      <c r="AA433" s="104"/>
      <c r="AB433" s="104"/>
      <c r="AC433" s="104"/>
      <c r="AD433" s="104"/>
      <c r="AE433" s="104"/>
      <c r="AF433" s="104"/>
      <c r="AG433" s="104"/>
      <c r="AH433" s="104"/>
      <c r="AI433" s="104"/>
      <c r="AJ433" s="104"/>
      <c r="AK433" s="104"/>
      <c r="AL433" s="104"/>
      <c r="AM433" s="104"/>
      <c r="AN433" s="104"/>
      <c r="AO433" s="104"/>
      <c r="AP433" s="104"/>
      <c r="AQ433" s="104"/>
      <c r="AR433" s="104"/>
      <c r="AS433" s="104"/>
      <c r="AT433" s="104"/>
      <c r="AU433" s="104"/>
      <c r="AV433" s="104"/>
      <c r="AW433" s="104"/>
      <c r="AX433" s="104"/>
      <c r="AY433" s="105"/>
      <c r="AZ433" s="86"/>
    </row>
    <row r="434" spans="2:52" ht="22.5">
      <c r="B434" s="73"/>
      <c r="C434" s="222" t="s">
        <v>411</v>
      </c>
      <c r="D434" s="231" t="s">
        <v>412</v>
      </c>
      <c r="E434" s="228"/>
      <c r="F434" s="219" t="s">
        <v>121</v>
      </c>
      <c r="G434" s="210"/>
      <c r="H434" s="210"/>
      <c r="I434" s="216">
        <v>0</v>
      </c>
      <c r="J434" s="216">
        <v>0</v>
      </c>
      <c r="K434" s="219">
        <v>2013</v>
      </c>
      <c r="L434" s="219">
        <v>2013</v>
      </c>
      <c r="M434" s="216">
        <f>AU435</f>
        <v>0.333</v>
      </c>
      <c r="N434" s="216"/>
      <c r="O434" s="216">
        <f>M434</f>
        <v>0.333</v>
      </c>
      <c r="P434" s="210"/>
      <c r="Q434" s="210"/>
      <c r="R434" s="216"/>
      <c r="S434" s="216"/>
      <c r="T434" s="210"/>
      <c r="U434" s="210"/>
      <c r="V434" s="216"/>
      <c r="W434" s="216"/>
      <c r="X434" s="210"/>
      <c r="Y434" s="210"/>
      <c r="Z434" s="216"/>
      <c r="AA434" s="216"/>
      <c r="AB434" s="210"/>
      <c r="AC434" s="210"/>
      <c r="AD434" s="216"/>
      <c r="AE434" s="216"/>
      <c r="AF434" s="210"/>
      <c r="AG434" s="210"/>
      <c r="AH434" s="216"/>
      <c r="AI434" s="216"/>
      <c r="AJ434" s="210"/>
      <c r="AK434" s="210"/>
      <c r="AL434" s="210"/>
      <c r="AM434" s="210"/>
      <c r="AN434" s="213">
        <f>P434+T434+X434+AB434+AF434+AJ434</f>
        <v>0</v>
      </c>
      <c r="AO434" s="213">
        <f>Q434+U434+Y434+AC434+AG434+AK434</f>
        <v>0</v>
      </c>
      <c r="AP434" s="213">
        <f>R434+V434+Z434+AD434+AH434+AL434</f>
        <v>0</v>
      </c>
      <c r="AQ434" s="209">
        <f>S434+W434+AA434+AE434+AI434+AM434</f>
        <v>0</v>
      </c>
      <c r="AR434" s="116" t="s">
        <v>122</v>
      </c>
      <c r="AS434" s="117">
        <f aca="true" t="shared" si="181" ref="AS434:AX434">SUM(AS435:AS436)</f>
        <v>0</v>
      </c>
      <c r="AT434" s="117">
        <f t="shared" si="181"/>
        <v>0</v>
      </c>
      <c r="AU434" s="117">
        <f t="shared" si="181"/>
        <v>0.333</v>
      </c>
      <c r="AV434" s="117">
        <f t="shared" si="181"/>
        <v>0</v>
      </c>
      <c r="AW434" s="117">
        <f t="shared" si="181"/>
        <v>0</v>
      </c>
      <c r="AX434" s="117">
        <f t="shared" si="181"/>
        <v>0</v>
      </c>
      <c r="AY434" s="98">
        <f>SUM(AS434:AX434)</f>
        <v>0.333</v>
      </c>
      <c r="AZ434" s="74"/>
    </row>
    <row r="435" spans="2:52" ht="45">
      <c r="B435" s="73"/>
      <c r="C435" s="223"/>
      <c r="D435" s="232"/>
      <c r="E435" s="229"/>
      <c r="F435" s="220"/>
      <c r="G435" s="211"/>
      <c r="H435" s="211"/>
      <c r="I435" s="217"/>
      <c r="J435" s="217"/>
      <c r="K435" s="220"/>
      <c r="L435" s="220"/>
      <c r="M435" s="217"/>
      <c r="N435" s="217"/>
      <c r="O435" s="217"/>
      <c r="P435" s="211"/>
      <c r="Q435" s="211"/>
      <c r="R435" s="217"/>
      <c r="S435" s="217"/>
      <c r="T435" s="211"/>
      <c r="U435" s="211"/>
      <c r="V435" s="217"/>
      <c r="W435" s="217"/>
      <c r="X435" s="211"/>
      <c r="Y435" s="211"/>
      <c r="Z435" s="217"/>
      <c r="AA435" s="217"/>
      <c r="AB435" s="211"/>
      <c r="AC435" s="211"/>
      <c r="AD435" s="217"/>
      <c r="AE435" s="217"/>
      <c r="AF435" s="211"/>
      <c r="AG435" s="211"/>
      <c r="AH435" s="217"/>
      <c r="AI435" s="217"/>
      <c r="AJ435" s="211"/>
      <c r="AK435" s="211"/>
      <c r="AL435" s="211"/>
      <c r="AM435" s="211"/>
      <c r="AN435" s="214"/>
      <c r="AO435" s="214"/>
      <c r="AP435" s="214"/>
      <c r="AQ435" s="209"/>
      <c r="AR435" s="118" t="s">
        <v>123</v>
      </c>
      <c r="AS435" s="119"/>
      <c r="AT435" s="119"/>
      <c r="AU435" s="119">
        <v>0.333</v>
      </c>
      <c r="AV435" s="119"/>
      <c r="AW435" s="119"/>
      <c r="AX435" s="120"/>
      <c r="AY435" s="98">
        <f>SUM(AS435:AX435)</f>
        <v>0.333</v>
      </c>
      <c r="AZ435" s="74"/>
    </row>
    <row r="436" spans="2:52" ht="12.75">
      <c r="B436" s="73"/>
      <c r="C436" s="224"/>
      <c r="D436" s="233"/>
      <c r="E436" s="230"/>
      <c r="F436" s="221"/>
      <c r="G436" s="212"/>
      <c r="H436" s="212"/>
      <c r="I436" s="218"/>
      <c r="J436" s="218"/>
      <c r="K436" s="221"/>
      <c r="L436" s="221"/>
      <c r="M436" s="218"/>
      <c r="N436" s="218"/>
      <c r="O436" s="218"/>
      <c r="P436" s="212"/>
      <c r="Q436" s="212"/>
      <c r="R436" s="218"/>
      <c r="S436" s="218"/>
      <c r="T436" s="212"/>
      <c r="U436" s="212"/>
      <c r="V436" s="218"/>
      <c r="W436" s="218"/>
      <c r="X436" s="212"/>
      <c r="Y436" s="212"/>
      <c r="Z436" s="218"/>
      <c r="AA436" s="218"/>
      <c r="AB436" s="212"/>
      <c r="AC436" s="212"/>
      <c r="AD436" s="218"/>
      <c r="AE436" s="218"/>
      <c r="AF436" s="212"/>
      <c r="AG436" s="212"/>
      <c r="AH436" s="218"/>
      <c r="AI436" s="218"/>
      <c r="AJ436" s="212"/>
      <c r="AK436" s="212"/>
      <c r="AL436" s="212"/>
      <c r="AM436" s="212"/>
      <c r="AN436" s="215"/>
      <c r="AO436" s="215"/>
      <c r="AP436" s="215"/>
      <c r="AQ436" s="209"/>
      <c r="AR436" s="121" t="s">
        <v>124</v>
      </c>
      <c r="AS436" s="121"/>
      <c r="AT436" s="121"/>
      <c r="AU436" s="121"/>
      <c r="AV436" s="121"/>
      <c r="AW436" s="121"/>
      <c r="AX436" s="121"/>
      <c r="AY436" s="122"/>
      <c r="AZ436" s="74"/>
    </row>
    <row r="437" spans="2:52" ht="22.5">
      <c r="B437" s="73"/>
      <c r="C437" s="222" t="s">
        <v>413</v>
      </c>
      <c r="D437" s="231" t="s">
        <v>414</v>
      </c>
      <c r="E437" s="228"/>
      <c r="F437" s="219" t="s">
        <v>121</v>
      </c>
      <c r="G437" s="210"/>
      <c r="H437" s="210"/>
      <c r="I437" s="216">
        <v>0</v>
      </c>
      <c r="J437" s="216">
        <v>0</v>
      </c>
      <c r="K437" s="219">
        <v>2014</v>
      </c>
      <c r="L437" s="219">
        <v>2014</v>
      </c>
      <c r="M437" s="216">
        <f>AV438</f>
        <v>0.4</v>
      </c>
      <c r="N437" s="216"/>
      <c r="O437" s="216">
        <v>0</v>
      </c>
      <c r="P437" s="210"/>
      <c r="Q437" s="210"/>
      <c r="R437" s="216"/>
      <c r="S437" s="216"/>
      <c r="T437" s="210"/>
      <c r="U437" s="210"/>
      <c r="V437" s="216"/>
      <c r="W437" s="216"/>
      <c r="X437" s="210"/>
      <c r="Y437" s="210"/>
      <c r="Z437" s="216"/>
      <c r="AA437" s="216"/>
      <c r="AB437" s="210"/>
      <c r="AC437" s="210"/>
      <c r="AD437" s="216"/>
      <c r="AE437" s="216"/>
      <c r="AF437" s="210"/>
      <c r="AG437" s="210"/>
      <c r="AH437" s="216"/>
      <c r="AI437" s="216"/>
      <c r="AJ437" s="210"/>
      <c r="AK437" s="210"/>
      <c r="AL437" s="210"/>
      <c r="AM437" s="210"/>
      <c r="AN437" s="213">
        <f>P437+T437+X437+AB437+AF437+AJ437</f>
        <v>0</v>
      </c>
      <c r="AO437" s="213">
        <f>Q437+U437+Y437+AC437+AG437+AK437</f>
        <v>0</v>
      </c>
      <c r="AP437" s="213">
        <f>R437+V437+Z437+AD437+AH437+AL437</f>
        <v>0</v>
      </c>
      <c r="AQ437" s="209">
        <f>S437+W437+AA437+AE437+AI437+AM437</f>
        <v>0</v>
      </c>
      <c r="AR437" s="116" t="s">
        <v>122</v>
      </c>
      <c r="AS437" s="117">
        <f aca="true" t="shared" si="182" ref="AS437:AX437">SUM(AS438:AS439)</f>
        <v>0</v>
      </c>
      <c r="AT437" s="117">
        <f t="shared" si="182"/>
        <v>0</v>
      </c>
      <c r="AU437" s="117">
        <f t="shared" si="182"/>
        <v>0</v>
      </c>
      <c r="AV437" s="117">
        <f t="shared" si="182"/>
        <v>0.4</v>
      </c>
      <c r="AW437" s="117">
        <f t="shared" si="182"/>
        <v>0</v>
      </c>
      <c r="AX437" s="117">
        <f t="shared" si="182"/>
        <v>0</v>
      </c>
      <c r="AY437" s="98">
        <f>SUM(AS437:AX437)</f>
        <v>0.4</v>
      </c>
      <c r="AZ437" s="74"/>
    </row>
    <row r="438" spans="2:52" ht="45">
      <c r="B438" s="73"/>
      <c r="C438" s="223"/>
      <c r="D438" s="232"/>
      <c r="E438" s="229"/>
      <c r="F438" s="220"/>
      <c r="G438" s="211"/>
      <c r="H438" s="211"/>
      <c r="I438" s="217"/>
      <c r="J438" s="217"/>
      <c r="K438" s="220"/>
      <c r="L438" s="220"/>
      <c r="M438" s="217"/>
      <c r="N438" s="217"/>
      <c r="O438" s="217"/>
      <c r="P438" s="211"/>
      <c r="Q438" s="211"/>
      <c r="R438" s="217"/>
      <c r="S438" s="217"/>
      <c r="T438" s="211"/>
      <c r="U438" s="211"/>
      <c r="V438" s="217"/>
      <c r="W438" s="217"/>
      <c r="X438" s="211"/>
      <c r="Y438" s="211"/>
      <c r="Z438" s="217"/>
      <c r="AA438" s="217"/>
      <c r="AB438" s="211"/>
      <c r="AC438" s="211"/>
      <c r="AD438" s="217"/>
      <c r="AE438" s="217"/>
      <c r="AF438" s="211"/>
      <c r="AG438" s="211"/>
      <c r="AH438" s="217"/>
      <c r="AI438" s="217"/>
      <c r="AJ438" s="211"/>
      <c r="AK438" s="211"/>
      <c r="AL438" s="211"/>
      <c r="AM438" s="211"/>
      <c r="AN438" s="214"/>
      <c r="AO438" s="214"/>
      <c r="AP438" s="214"/>
      <c r="AQ438" s="209"/>
      <c r="AR438" s="118" t="s">
        <v>123</v>
      </c>
      <c r="AS438" s="119"/>
      <c r="AT438" s="119"/>
      <c r="AU438" s="119"/>
      <c r="AV438" s="119">
        <v>0.4</v>
      </c>
      <c r="AW438" s="119"/>
      <c r="AX438" s="120"/>
      <c r="AY438" s="98">
        <f>SUM(AS438:AX438)</f>
        <v>0.4</v>
      </c>
      <c r="AZ438" s="74"/>
    </row>
    <row r="439" spans="2:52" ht="12.75">
      <c r="B439" s="73"/>
      <c r="C439" s="224"/>
      <c r="D439" s="233"/>
      <c r="E439" s="230"/>
      <c r="F439" s="221"/>
      <c r="G439" s="212"/>
      <c r="H439" s="212"/>
      <c r="I439" s="218"/>
      <c r="J439" s="218"/>
      <c r="K439" s="221"/>
      <c r="L439" s="221"/>
      <c r="M439" s="218"/>
      <c r="N439" s="218"/>
      <c r="O439" s="218"/>
      <c r="P439" s="212"/>
      <c r="Q439" s="212"/>
      <c r="R439" s="218"/>
      <c r="S439" s="218"/>
      <c r="T439" s="212"/>
      <c r="U439" s="212"/>
      <c r="V439" s="218"/>
      <c r="W439" s="218"/>
      <c r="X439" s="212"/>
      <c r="Y439" s="212"/>
      <c r="Z439" s="218"/>
      <c r="AA439" s="218"/>
      <c r="AB439" s="212"/>
      <c r="AC439" s="212"/>
      <c r="AD439" s="218"/>
      <c r="AE439" s="218"/>
      <c r="AF439" s="212"/>
      <c r="AG439" s="212"/>
      <c r="AH439" s="218"/>
      <c r="AI439" s="218"/>
      <c r="AJ439" s="212"/>
      <c r="AK439" s="212"/>
      <c r="AL439" s="212"/>
      <c r="AM439" s="212"/>
      <c r="AN439" s="215"/>
      <c r="AO439" s="215"/>
      <c r="AP439" s="215"/>
      <c r="AQ439" s="209"/>
      <c r="AR439" s="121" t="s">
        <v>124</v>
      </c>
      <c r="AS439" s="121"/>
      <c r="AT439" s="121"/>
      <c r="AU439" s="121"/>
      <c r="AV439" s="121"/>
      <c r="AW439" s="121"/>
      <c r="AX439" s="121"/>
      <c r="AY439" s="122"/>
      <c r="AZ439" s="74"/>
    </row>
    <row r="440" spans="2:52" ht="22.5">
      <c r="B440" s="73"/>
      <c r="C440" s="222" t="s">
        <v>415</v>
      </c>
      <c r="D440" s="231" t="s">
        <v>416</v>
      </c>
      <c r="E440" s="228"/>
      <c r="F440" s="219" t="s">
        <v>121</v>
      </c>
      <c r="G440" s="210"/>
      <c r="H440" s="210"/>
      <c r="I440" s="216">
        <v>0</v>
      </c>
      <c r="J440" s="216">
        <v>0</v>
      </c>
      <c r="K440" s="219">
        <v>2014</v>
      </c>
      <c r="L440" s="219">
        <v>2014</v>
      </c>
      <c r="M440" s="216">
        <f>AV441</f>
        <v>0.3</v>
      </c>
      <c r="N440" s="216"/>
      <c r="O440" s="216">
        <v>0</v>
      </c>
      <c r="P440" s="210"/>
      <c r="Q440" s="210"/>
      <c r="R440" s="216"/>
      <c r="S440" s="216"/>
      <c r="T440" s="210"/>
      <c r="U440" s="210"/>
      <c r="V440" s="216"/>
      <c r="W440" s="216"/>
      <c r="X440" s="210"/>
      <c r="Y440" s="210"/>
      <c r="Z440" s="216"/>
      <c r="AA440" s="216"/>
      <c r="AB440" s="210"/>
      <c r="AC440" s="210"/>
      <c r="AD440" s="216"/>
      <c r="AE440" s="216"/>
      <c r="AF440" s="210"/>
      <c r="AG440" s="210"/>
      <c r="AH440" s="216"/>
      <c r="AI440" s="216"/>
      <c r="AJ440" s="210"/>
      <c r="AK440" s="210"/>
      <c r="AL440" s="210"/>
      <c r="AM440" s="210"/>
      <c r="AN440" s="213">
        <f>P440+T440+X440+AB440+AF440+AJ440</f>
        <v>0</v>
      </c>
      <c r="AO440" s="213">
        <f>Q440+U440+Y440+AC440+AG440+AK440</f>
        <v>0</v>
      </c>
      <c r="AP440" s="213">
        <f>R440+V440+Z440+AD440+AH440+AL440</f>
        <v>0</v>
      </c>
      <c r="AQ440" s="209">
        <f>S440+W440+AA440+AE440+AI440+AM440</f>
        <v>0</v>
      </c>
      <c r="AR440" s="116" t="s">
        <v>122</v>
      </c>
      <c r="AS440" s="117">
        <f aca="true" t="shared" si="183" ref="AS440:AX440">SUM(AS441:AS442)</f>
        <v>0</v>
      </c>
      <c r="AT440" s="117">
        <f t="shared" si="183"/>
        <v>0</v>
      </c>
      <c r="AU440" s="117">
        <f t="shared" si="183"/>
        <v>0</v>
      </c>
      <c r="AV440" s="117">
        <f t="shared" si="183"/>
        <v>0.3</v>
      </c>
      <c r="AW440" s="117">
        <f t="shared" si="183"/>
        <v>0</v>
      </c>
      <c r="AX440" s="117">
        <f t="shared" si="183"/>
        <v>0</v>
      </c>
      <c r="AY440" s="98">
        <f>SUM(AS440:AX440)</f>
        <v>0.3</v>
      </c>
      <c r="AZ440" s="74"/>
    </row>
    <row r="441" spans="2:52" ht="45">
      <c r="B441" s="73"/>
      <c r="C441" s="223"/>
      <c r="D441" s="232"/>
      <c r="E441" s="229"/>
      <c r="F441" s="220"/>
      <c r="G441" s="211"/>
      <c r="H441" s="211"/>
      <c r="I441" s="217"/>
      <c r="J441" s="217"/>
      <c r="K441" s="220"/>
      <c r="L441" s="220"/>
      <c r="M441" s="217"/>
      <c r="N441" s="217"/>
      <c r="O441" s="217"/>
      <c r="P441" s="211"/>
      <c r="Q441" s="211"/>
      <c r="R441" s="217"/>
      <c r="S441" s="217"/>
      <c r="T441" s="211"/>
      <c r="U441" s="211"/>
      <c r="V441" s="217"/>
      <c r="W441" s="217"/>
      <c r="X441" s="211"/>
      <c r="Y441" s="211"/>
      <c r="Z441" s="217"/>
      <c r="AA441" s="217"/>
      <c r="AB441" s="211"/>
      <c r="AC441" s="211"/>
      <c r="AD441" s="217"/>
      <c r="AE441" s="217"/>
      <c r="AF441" s="211"/>
      <c r="AG441" s="211"/>
      <c r="AH441" s="217"/>
      <c r="AI441" s="217"/>
      <c r="AJ441" s="211"/>
      <c r="AK441" s="211"/>
      <c r="AL441" s="211"/>
      <c r="AM441" s="211"/>
      <c r="AN441" s="214"/>
      <c r="AO441" s="214"/>
      <c r="AP441" s="214"/>
      <c r="AQ441" s="209"/>
      <c r="AR441" s="118" t="s">
        <v>123</v>
      </c>
      <c r="AS441" s="119"/>
      <c r="AT441" s="119"/>
      <c r="AU441" s="119"/>
      <c r="AV441" s="119">
        <v>0.3</v>
      </c>
      <c r="AW441" s="119"/>
      <c r="AX441" s="120"/>
      <c r="AY441" s="98">
        <f>SUM(AS441:AX441)</f>
        <v>0.3</v>
      </c>
      <c r="AZ441" s="74"/>
    </row>
    <row r="442" spans="2:52" ht="12.75">
      <c r="B442" s="73"/>
      <c r="C442" s="224"/>
      <c r="D442" s="233"/>
      <c r="E442" s="230"/>
      <c r="F442" s="221"/>
      <c r="G442" s="212"/>
      <c r="H442" s="212"/>
      <c r="I442" s="218"/>
      <c r="J442" s="218"/>
      <c r="K442" s="221"/>
      <c r="L442" s="221"/>
      <c r="M442" s="218"/>
      <c r="N442" s="218"/>
      <c r="O442" s="218"/>
      <c r="P442" s="212"/>
      <c r="Q442" s="212"/>
      <c r="R442" s="218"/>
      <c r="S442" s="218"/>
      <c r="T442" s="212"/>
      <c r="U442" s="212"/>
      <c r="V442" s="218"/>
      <c r="W442" s="218"/>
      <c r="X442" s="212"/>
      <c r="Y442" s="212"/>
      <c r="Z442" s="218"/>
      <c r="AA442" s="218"/>
      <c r="AB442" s="212"/>
      <c r="AC442" s="212"/>
      <c r="AD442" s="218"/>
      <c r="AE442" s="218"/>
      <c r="AF442" s="212"/>
      <c r="AG442" s="212"/>
      <c r="AH442" s="218"/>
      <c r="AI442" s="218"/>
      <c r="AJ442" s="212"/>
      <c r="AK442" s="212"/>
      <c r="AL442" s="212"/>
      <c r="AM442" s="212"/>
      <c r="AN442" s="215"/>
      <c r="AO442" s="215"/>
      <c r="AP442" s="215"/>
      <c r="AQ442" s="209"/>
      <c r="AR442" s="121" t="s">
        <v>124</v>
      </c>
      <c r="AS442" s="121"/>
      <c r="AT442" s="121"/>
      <c r="AU442" s="121"/>
      <c r="AV442" s="121"/>
      <c r="AW442" s="121"/>
      <c r="AX442" s="121"/>
      <c r="AY442" s="122"/>
      <c r="AZ442" s="74"/>
    </row>
    <row r="443" spans="2:52" ht="22.5">
      <c r="B443" s="73"/>
      <c r="C443" s="222" t="s">
        <v>417</v>
      </c>
      <c r="D443" s="231" t="s">
        <v>418</v>
      </c>
      <c r="E443" s="228"/>
      <c r="F443" s="219" t="s">
        <v>121</v>
      </c>
      <c r="G443" s="210"/>
      <c r="H443" s="210"/>
      <c r="I443" s="216">
        <v>0</v>
      </c>
      <c r="J443" s="216">
        <v>0</v>
      </c>
      <c r="K443" s="219">
        <v>2014</v>
      </c>
      <c r="L443" s="219">
        <v>2014</v>
      </c>
      <c r="M443" s="216">
        <f>AV444</f>
        <v>0.4</v>
      </c>
      <c r="N443" s="216"/>
      <c r="O443" s="216">
        <v>0</v>
      </c>
      <c r="P443" s="210"/>
      <c r="Q443" s="210"/>
      <c r="R443" s="216"/>
      <c r="S443" s="216"/>
      <c r="T443" s="210"/>
      <c r="U443" s="210"/>
      <c r="V443" s="216"/>
      <c r="W443" s="216"/>
      <c r="X443" s="210"/>
      <c r="Y443" s="210"/>
      <c r="Z443" s="216"/>
      <c r="AA443" s="216"/>
      <c r="AB443" s="210"/>
      <c r="AC443" s="210"/>
      <c r="AD443" s="216"/>
      <c r="AE443" s="216"/>
      <c r="AF443" s="210"/>
      <c r="AG443" s="210"/>
      <c r="AH443" s="216"/>
      <c r="AI443" s="216"/>
      <c r="AJ443" s="210"/>
      <c r="AK443" s="210"/>
      <c r="AL443" s="210"/>
      <c r="AM443" s="210"/>
      <c r="AN443" s="213">
        <f>P443+T443+X443+AB443+AF443+AJ443</f>
        <v>0</v>
      </c>
      <c r="AO443" s="213">
        <f>Q443+U443+Y443+AC443+AG443+AK443</f>
        <v>0</v>
      </c>
      <c r="AP443" s="213">
        <f>R443+V443+Z443+AD443+AH443+AL443</f>
        <v>0</v>
      </c>
      <c r="AQ443" s="209">
        <f>S443+W443+AA443+AE443+AI443+AM443</f>
        <v>0</v>
      </c>
      <c r="AR443" s="116" t="s">
        <v>122</v>
      </c>
      <c r="AS443" s="117">
        <f aca="true" t="shared" si="184" ref="AS443:AX443">SUM(AS444:AS445)</f>
        <v>0</v>
      </c>
      <c r="AT443" s="117">
        <f t="shared" si="184"/>
        <v>0</v>
      </c>
      <c r="AU443" s="117">
        <f t="shared" si="184"/>
        <v>0</v>
      </c>
      <c r="AV443" s="117">
        <f t="shared" si="184"/>
        <v>0.4</v>
      </c>
      <c r="AW443" s="117">
        <f t="shared" si="184"/>
        <v>0</v>
      </c>
      <c r="AX443" s="117">
        <f t="shared" si="184"/>
        <v>0</v>
      </c>
      <c r="AY443" s="98">
        <f>SUM(AS443:AX443)</f>
        <v>0.4</v>
      </c>
      <c r="AZ443" s="74"/>
    </row>
    <row r="444" spans="2:52" ht="45">
      <c r="B444" s="73"/>
      <c r="C444" s="223"/>
      <c r="D444" s="232"/>
      <c r="E444" s="229"/>
      <c r="F444" s="220"/>
      <c r="G444" s="211"/>
      <c r="H444" s="211"/>
      <c r="I444" s="217"/>
      <c r="J444" s="217"/>
      <c r="K444" s="220"/>
      <c r="L444" s="220"/>
      <c r="M444" s="217"/>
      <c r="N444" s="217"/>
      <c r="O444" s="217"/>
      <c r="P444" s="211"/>
      <c r="Q444" s="211"/>
      <c r="R444" s="217"/>
      <c r="S444" s="217"/>
      <c r="T444" s="211"/>
      <c r="U444" s="211"/>
      <c r="V444" s="217"/>
      <c r="W444" s="217"/>
      <c r="X444" s="211"/>
      <c r="Y444" s="211"/>
      <c r="Z444" s="217"/>
      <c r="AA444" s="217"/>
      <c r="AB444" s="211"/>
      <c r="AC444" s="211"/>
      <c r="AD444" s="217"/>
      <c r="AE444" s="217"/>
      <c r="AF444" s="211"/>
      <c r="AG444" s="211"/>
      <c r="AH444" s="217"/>
      <c r="AI444" s="217"/>
      <c r="AJ444" s="211"/>
      <c r="AK444" s="211"/>
      <c r="AL444" s="211"/>
      <c r="AM444" s="211"/>
      <c r="AN444" s="214"/>
      <c r="AO444" s="214"/>
      <c r="AP444" s="214"/>
      <c r="AQ444" s="209"/>
      <c r="AR444" s="118" t="s">
        <v>123</v>
      </c>
      <c r="AS444" s="119"/>
      <c r="AT444" s="119"/>
      <c r="AU444" s="119"/>
      <c r="AV444" s="119">
        <v>0.4</v>
      </c>
      <c r="AW444" s="119"/>
      <c r="AX444" s="120"/>
      <c r="AY444" s="98">
        <f>SUM(AS444:AX444)</f>
        <v>0.4</v>
      </c>
      <c r="AZ444" s="74"/>
    </row>
    <row r="445" spans="2:52" ht="12.75">
      <c r="B445" s="73"/>
      <c r="C445" s="224"/>
      <c r="D445" s="233"/>
      <c r="E445" s="230"/>
      <c r="F445" s="221"/>
      <c r="G445" s="212"/>
      <c r="H445" s="212"/>
      <c r="I445" s="218"/>
      <c r="J445" s="218"/>
      <c r="K445" s="221"/>
      <c r="L445" s="221"/>
      <c r="M445" s="218"/>
      <c r="N445" s="218"/>
      <c r="O445" s="218"/>
      <c r="P445" s="212"/>
      <c r="Q445" s="212"/>
      <c r="R445" s="218"/>
      <c r="S445" s="218"/>
      <c r="T445" s="212"/>
      <c r="U445" s="212"/>
      <c r="V445" s="218"/>
      <c r="W445" s="218"/>
      <c r="X445" s="212"/>
      <c r="Y445" s="212"/>
      <c r="Z445" s="218"/>
      <c r="AA445" s="218"/>
      <c r="AB445" s="212"/>
      <c r="AC445" s="212"/>
      <c r="AD445" s="218"/>
      <c r="AE445" s="218"/>
      <c r="AF445" s="212"/>
      <c r="AG445" s="212"/>
      <c r="AH445" s="218"/>
      <c r="AI445" s="218"/>
      <c r="AJ445" s="212"/>
      <c r="AK445" s="212"/>
      <c r="AL445" s="212"/>
      <c r="AM445" s="212"/>
      <c r="AN445" s="215"/>
      <c r="AO445" s="215"/>
      <c r="AP445" s="215"/>
      <c r="AQ445" s="209"/>
      <c r="AR445" s="121" t="s">
        <v>124</v>
      </c>
      <c r="AS445" s="121"/>
      <c r="AT445" s="121"/>
      <c r="AU445" s="121"/>
      <c r="AV445" s="121"/>
      <c r="AW445" s="121"/>
      <c r="AX445" s="121"/>
      <c r="AY445" s="122"/>
      <c r="AZ445" s="74"/>
    </row>
    <row r="446" spans="2:52" ht="22.5">
      <c r="B446" s="73"/>
      <c r="C446" s="222" t="s">
        <v>419</v>
      </c>
      <c r="D446" s="231" t="s">
        <v>420</v>
      </c>
      <c r="E446" s="228"/>
      <c r="F446" s="219" t="s">
        <v>121</v>
      </c>
      <c r="G446" s="210"/>
      <c r="H446" s="210"/>
      <c r="I446" s="216">
        <v>0</v>
      </c>
      <c r="J446" s="216">
        <v>0</v>
      </c>
      <c r="K446" s="219">
        <v>2014</v>
      </c>
      <c r="L446" s="219">
        <v>2014</v>
      </c>
      <c r="M446" s="216">
        <f>AV447</f>
        <v>0.4</v>
      </c>
      <c r="N446" s="216"/>
      <c r="O446" s="216">
        <v>0</v>
      </c>
      <c r="P446" s="210"/>
      <c r="Q446" s="210"/>
      <c r="R446" s="216"/>
      <c r="S446" s="216"/>
      <c r="T446" s="210"/>
      <c r="U446" s="210"/>
      <c r="V446" s="216"/>
      <c r="W446" s="216"/>
      <c r="X446" s="210"/>
      <c r="Y446" s="210"/>
      <c r="Z446" s="216"/>
      <c r="AA446" s="216"/>
      <c r="AB446" s="210"/>
      <c r="AC446" s="210"/>
      <c r="AD446" s="216"/>
      <c r="AE446" s="216"/>
      <c r="AF446" s="210"/>
      <c r="AG446" s="210"/>
      <c r="AH446" s="216"/>
      <c r="AI446" s="216"/>
      <c r="AJ446" s="210"/>
      <c r="AK446" s="210"/>
      <c r="AL446" s="210"/>
      <c r="AM446" s="210"/>
      <c r="AN446" s="213">
        <f>P446+T446+X446+AB446+AF446+AJ446</f>
        <v>0</v>
      </c>
      <c r="AO446" s="213">
        <f>Q446+U446+Y446+AC446+AG446+AK446</f>
        <v>0</v>
      </c>
      <c r="AP446" s="213">
        <f>R446+V446+Z446+AD446+AH446+AL446</f>
        <v>0</v>
      </c>
      <c r="AQ446" s="209">
        <f>S446+W446+AA446+AE446+AI446+AM446</f>
        <v>0</v>
      </c>
      <c r="AR446" s="116" t="s">
        <v>122</v>
      </c>
      <c r="AS446" s="117">
        <f aca="true" t="shared" si="185" ref="AS446:AX446">SUM(AS447:AS448)</f>
        <v>0</v>
      </c>
      <c r="AT446" s="117">
        <f t="shared" si="185"/>
        <v>0</v>
      </c>
      <c r="AU446" s="117">
        <f t="shared" si="185"/>
        <v>0</v>
      </c>
      <c r="AV446" s="117">
        <f t="shared" si="185"/>
        <v>0.4</v>
      </c>
      <c r="AW446" s="117">
        <f t="shared" si="185"/>
        <v>0</v>
      </c>
      <c r="AX446" s="117">
        <f t="shared" si="185"/>
        <v>0</v>
      </c>
      <c r="AY446" s="98">
        <f>SUM(AS446:AX446)</f>
        <v>0.4</v>
      </c>
      <c r="AZ446" s="74"/>
    </row>
    <row r="447" spans="2:52" ht="45">
      <c r="B447" s="73"/>
      <c r="C447" s="223"/>
      <c r="D447" s="232"/>
      <c r="E447" s="229"/>
      <c r="F447" s="220"/>
      <c r="G447" s="211"/>
      <c r="H447" s="211"/>
      <c r="I447" s="217"/>
      <c r="J447" s="217"/>
      <c r="K447" s="220"/>
      <c r="L447" s="220"/>
      <c r="M447" s="217"/>
      <c r="N447" s="217"/>
      <c r="O447" s="217"/>
      <c r="P447" s="211"/>
      <c r="Q447" s="211"/>
      <c r="R447" s="217"/>
      <c r="S447" s="217"/>
      <c r="T447" s="211"/>
      <c r="U447" s="211"/>
      <c r="V447" s="217"/>
      <c r="W447" s="217"/>
      <c r="X447" s="211"/>
      <c r="Y447" s="211"/>
      <c r="Z447" s="217"/>
      <c r="AA447" s="217"/>
      <c r="AB447" s="211"/>
      <c r="AC447" s="211"/>
      <c r="AD447" s="217"/>
      <c r="AE447" s="217"/>
      <c r="AF447" s="211"/>
      <c r="AG447" s="211"/>
      <c r="AH447" s="217"/>
      <c r="AI447" s="217"/>
      <c r="AJ447" s="211"/>
      <c r="AK447" s="211"/>
      <c r="AL447" s="211"/>
      <c r="AM447" s="211"/>
      <c r="AN447" s="214"/>
      <c r="AO447" s="214"/>
      <c r="AP447" s="214"/>
      <c r="AQ447" s="209"/>
      <c r="AR447" s="118" t="s">
        <v>123</v>
      </c>
      <c r="AS447" s="119"/>
      <c r="AT447" s="119"/>
      <c r="AU447" s="119"/>
      <c r="AV447" s="119">
        <v>0.4</v>
      </c>
      <c r="AW447" s="119"/>
      <c r="AX447" s="120"/>
      <c r="AY447" s="98">
        <f>SUM(AS447:AX447)</f>
        <v>0.4</v>
      </c>
      <c r="AZ447" s="74"/>
    </row>
    <row r="448" spans="2:52" ht="12.75">
      <c r="B448" s="73"/>
      <c r="C448" s="224"/>
      <c r="D448" s="233"/>
      <c r="E448" s="230"/>
      <c r="F448" s="221"/>
      <c r="G448" s="212"/>
      <c r="H448" s="212"/>
      <c r="I448" s="218"/>
      <c r="J448" s="218"/>
      <c r="K448" s="221"/>
      <c r="L448" s="221"/>
      <c r="M448" s="218"/>
      <c r="N448" s="218"/>
      <c r="O448" s="218"/>
      <c r="P448" s="212"/>
      <c r="Q448" s="212"/>
      <c r="R448" s="218"/>
      <c r="S448" s="218"/>
      <c r="T448" s="212"/>
      <c r="U448" s="212"/>
      <c r="V448" s="218"/>
      <c r="W448" s="218"/>
      <c r="X448" s="212"/>
      <c r="Y448" s="212"/>
      <c r="Z448" s="218"/>
      <c r="AA448" s="218"/>
      <c r="AB448" s="212"/>
      <c r="AC448" s="212"/>
      <c r="AD448" s="218"/>
      <c r="AE448" s="218"/>
      <c r="AF448" s="212"/>
      <c r="AG448" s="212"/>
      <c r="AH448" s="218"/>
      <c r="AI448" s="218"/>
      <c r="AJ448" s="212"/>
      <c r="AK448" s="212"/>
      <c r="AL448" s="212"/>
      <c r="AM448" s="212"/>
      <c r="AN448" s="215"/>
      <c r="AO448" s="215"/>
      <c r="AP448" s="215"/>
      <c r="AQ448" s="209"/>
      <c r="AR448" s="121" t="s">
        <v>124</v>
      </c>
      <c r="AS448" s="121"/>
      <c r="AT448" s="121"/>
      <c r="AU448" s="121"/>
      <c r="AV448" s="121"/>
      <c r="AW448" s="121"/>
      <c r="AX448" s="121"/>
      <c r="AY448" s="122"/>
      <c r="AZ448" s="74"/>
    </row>
    <row r="449" spans="2:52" ht="22.5">
      <c r="B449" s="73"/>
      <c r="C449" s="222" t="s">
        <v>421</v>
      </c>
      <c r="D449" s="231" t="s">
        <v>422</v>
      </c>
      <c r="E449" s="228"/>
      <c r="F449" s="219" t="s">
        <v>121</v>
      </c>
      <c r="G449" s="210"/>
      <c r="H449" s="210"/>
      <c r="I449" s="216">
        <v>0</v>
      </c>
      <c r="J449" s="216">
        <v>0</v>
      </c>
      <c r="K449" s="219">
        <v>2014</v>
      </c>
      <c r="L449" s="219">
        <v>2014</v>
      </c>
      <c r="M449" s="216">
        <f>AV450</f>
        <v>0.3</v>
      </c>
      <c r="N449" s="216"/>
      <c r="O449" s="216">
        <v>0</v>
      </c>
      <c r="P449" s="210"/>
      <c r="Q449" s="210"/>
      <c r="R449" s="216"/>
      <c r="S449" s="216"/>
      <c r="T449" s="210"/>
      <c r="U449" s="210"/>
      <c r="V449" s="216"/>
      <c r="W449" s="216"/>
      <c r="X449" s="210"/>
      <c r="Y449" s="210"/>
      <c r="Z449" s="216"/>
      <c r="AA449" s="216"/>
      <c r="AB449" s="210"/>
      <c r="AC449" s="210"/>
      <c r="AD449" s="216"/>
      <c r="AE449" s="216"/>
      <c r="AF449" s="210"/>
      <c r="AG449" s="210"/>
      <c r="AH449" s="216"/>
      <c r="AI449" s="216"/>
      <c r="AJ449" s="210"/>
      <c r="AK449" s="210"/>
      <c r="AL449" s="210"/>
      <c r="AM449" s="210"/>
      <c r="AN449" s="213">
        <f>P449+T449+X449+AB449+AF449+AJ449</f>
        <v>0</v>
      </c>
      <c r="AO449" s="213">
        <f>Q449+U449+Y449+AC449+AG449+AK449</f>
        <v>0</v>
      </c>
      <c r="AP449" s="213">
        <f>R449+V449+Z449+AD449+AH449+AL449</f>
        <v>0</v>
      </c>
      <c r="AQ449" s="209">
        <f>S449+W449+AA449+AE449+AI449+AM449</f>
        <v>0</v>
      </c>
      <c r="AR449" s="116" t="s">
        <v>122</v>
      </c>
      <c r="AS449" s="117">
        <f aca="true" t="shared" si="186" ref="AS449:AX449">SUM(AS450:AS451)</f>
        <v>0</v>
      </c>
      <c r="AT449" s="117">
        <f t="shared" si="186"/>
        <v>0</v>
      </c>
      <c r="AU449" s="117">
        <f t="shared" si="186"/>
        <v>0</v>
      </c>
      <c r="AV449" s="117">
        <f t="shared" si="186"/>
        <v>0.3</v>
      </c>
      <c r="AW449" s="117">
        <f t="shared" si="186"/>
        <v>0</v>
      </c>
      <c r="AX449" s="117">
        <f t="shared" si="186"/>
        <v>0</v>
      </c>
      <c r="AY449" s="98">
        <f>SUM(AS449:AX449)</f>
        <v>0.3</v>
      </c>
      <c r="AZ449" s="74"/>
    </row>
    <row r="450" spans="2:52" ht="45">
      <c r="B450" s="73"/>
      <c r="C450" s="223"/>
      <c r="D450" s="232"/>
      <c r="E450" s="229"/>
      <c r="F450" s="220"/>
      <c r="G450" s="211"/>
      <c r="H450" s="211"/>
      <c r="I450" s="217"/>
      <c r="J450" s="217"/>
      <c r="K450" s="220"/>
      <c r="L450" s="220"/>
      <c r="M450" s="217"/>
      <c r="N450" s="217"/>
      <c r="O450" s="217"/>
      <c r="P450" s="211"/>
      <c r="Q450" s="211"/>
      <c r="R450" s="217"/>
      <c r="S450" s="217"/>
      <c r="T450" s="211"/>
      <c r="U450" s="211"/>
      <c r="V450" s="217"/>
      <c r="W450" s="217"/>
      <c r="X450" s="211"/>
      <c r="Y450" s="211"/>
      <c r="Z450" s="217"/>
      <c r="AA450" s="217"/>
      <c r="AB450" s="211"/>
      <c r="AC450" s="211"/>
      <c r="AD450" s="217"/>
      <c r="AE450" s="217"/>
      <c r="AF450" s="211"/>
      <c r="AG450" s="211"/>
      <c r="AH450" s="217"/>
      <c r="AI450" s="217"/>
      <c r="AJ450" s="211"/>
      <c r="AK450" s="211"/>
      <c r="AL450" s="211"/>
      <c r="AM450" s="211"/>
      <c r="AN450" s="214"/>
      <c r="AO450" s="214"/>
      <c r="AP450" s="214"/>
      <c r="AQ450" s="209"/>
      <c r="AR450" s="118" t="s">
        <v>123</v>
      </c>
      <c r="AS450" s="119"/>
      <c r="AT450" s="119"/>
      <c r="AU450" s="119"/>
      <c r="AV450" s="119">
        <v>0.3</v>
      </c>
      <c r="AW450" s="119"/>
      <c r="AX450" s="120"/>
      <c r="AY450" s="98">
        <f>SUM(AS450:AX450)</f>
        <v>0.3</v>
      </c>
      <c r="AZ450" s="74"/>
    </row>
    <row r="451" spans="2:52" ht="12.75">
      <c r="B451" s="73"/>
      <c r="C451" s="224"/>
      <c r="D451" s="233"/>
      <c r="E451" s="230"/>
      <c r="F451" s="221"/>
      <c r="G451" s="212"/>
      <c r="H451" s="212"/>
      <c r="I451" s="218"/>
      <c r="J451" s="218"/>
      <c r="K451" s="221"/>
      <c r="L451" s="221"/>
      <c r="M451" s="218"/>
      <c r="N451" s="218"/>
      <c r="O451" s="218"/>
      <c r="P451" s="212"/>
      <c r="Q451" s="212"/>
      <c r="R451" s="218"/>
      <c r="S451" s="218"/>
      <c r="T451" s="212"/>
      <c r="U451" s="212"/>
      <c r="V451" s="218"/>
      <c r="W451" s="218"/>
      <c r="X451" s="212"/>
      <c r="Y451" s="212"/>
      <c r="Z451" s="218"/>
      <c r="AA451" s="218"/>
      <c r="AB451" s="212"/>
      <c r="AC451" s="212"/>
      <c r="AD451" s="218"/>
      <c r="AE451" s="218"/>
      <c r="AF451" s="212"/>
      <c r="AG451" s="212"/>
      <c r="AH451" s="218"/>
      <c r="AI451" s="218"/>
      <c r="AJ451" s="212"/>
      <c r="AK451" s="212"/>
      <c r="AL451" s="212"/>
      <c r="AM451" s="212"/>
      <c r="AN451" s="215"/>
      <c r="AO451" s="215"/>
      <c r="AP451" s="215"/>
      <c r="AQ451" s="209"/>
      <c r="AR451" s="121" t="s">
        <v>124</v>
      </c>
      <c r="AS451" s="121"/>
      <c r="AT451" s="121"/>
      <c r="AU451" s="121"/>
      <c r="AV451" s="121"/>
      <c r="AW451" s="121"/>
      <c r="AX451" s="121"/>
      <c r="AY451" s="122"/>
      <c r="AZ451" s="74"/>
    </row>
    <row r="452" spans="2:52" ht="22.5">
      <c r="B452" s="73"/>
      <c r="C452" s="222" t="s">
        <v>423</v>
      </c>
      <c r="D452" s="231" t="s">
        <v>424</v>
      </c>
      <c r="E452" s="228"/>
      <c r="F452" s="219" t="s">
        <v>121</v>
      </c>
      <c r="G452" s="210"/>
      <c r="H452" s="210"/>
      <c r="I452" s="216">
        <v>0</v>
      </c>
      <c r="J452" s="216">
        <v>0</v>
      </c>
      <c r="K452" s="219">
        <v>2014</v>
      </c>
      <c r="L452" s="219">
        <v>2014</v>
      </c>
      <c r="M452" s="216">
        <f>AV453</f>
        <v>0.5</v>
      </c>
      <c r="N452" s="216"/>
      <c r="O452" s="216">
        <v>0</v>
      </c>
      <c r="P452" s="210"/>
      <c r="Q452" s="210"/>
      <c r="R452" s="216"/>
      <c r="S452" s="216"/>
      <c r="T452" s="210"/>
      <c r="U452" s="210"/>
      <c r="V452" s="216"/>
      <c r="W452" s="216"/>
      <c r="X452" s="210"/>
      <c r="Y452" s="210"/>
      <c r="Z452" s="216"/>
      <c r="AA452" s="216"/>
      <c r="AB452" s="210"/>
      <c r="AC452" s="210"/>
      <c r="AD452" s="216"/>
      <c r="AE452" s="216"/>
      <c r="AF452" s="210"/>
      <c r="AG452" s="210"/>
      <c r="AH452" s="216"/>
      <c r="AI452" s="216"/>
      <c r="AJ452" s="210"/>
      <c r="AK452" s="210"/>
      <c r="AL452" s="210"/>
      <c r="AM452" s="210"/>
      <c r="AN452" s="213">
        <f>P452+T452+X452+AB452+AF452+AJ452</f>
        <v>0</v>
      </c>
      <c r="AO452" s="213">
        <f>Q452+U452+Y452+AC452+AG452+AK452</f>
        <v>0</v>
      </c>
      <c r="AP452" s="213">
        <f>R452+V452+Z452+AD452+AH452+AL452</f>
        <v>0</v>
      </c>
      <c r="AQ452" s="209">
        <f>S452+W452+AA452+AE452+AI452+AM452</f>
        <v>0</v>
      </c>
      <c r="AR452" s="116" t="s">
        <v>122</v>
      </c>
      <c r="AS452" s="117">
        <f aca="true" t="shared" si="187" ref="AS452:AX452">SUM(AS453:AS454)</f>
        <v>0</v>
      </c>
      <c r="AT452" s="117">
        <f t="shared" si="187"/>
        <v>0</v>
      </c>
      <c r="AU452" s="117">
        <f t="shared" si="187"/>
        <v>0</v>
      </c>
      <c r="AV452" s="117">
        <f t="shared" si="187"/>
        <v>0.5</v>
      </c>
      <c r="AW452" s="117">
        <f t="shared" si="187"/>
        <v>0</v>
      </c>
      <c r="AX452" s="117">
        <f t="shared" si="187"/>
        <v>0</v>
      </c>
      <c r="AY452" s="98">
        <f>SUM(AS452:AX452)</f>
        <v>0.5</v>
      </c>
      <c r="AZ452" s="74"/>
    </row>
    <row r="453" spans="2:52" ht="45">
      <c r="B453" s="73"/>
      <c r="C453" s="223"/>
      <c r="D453" s="232"/>
      <c r="E453" s="229"/>
      <c r="F453" s="220"/>
      <c r="G453" s="211"/>
      <c r="H453" s="211"/>
      <c r="I453" s="217"/>
      <c r="J453" s="217"/>
      <c r="K453" s="220"/>
      <c r="L453" s="220"/>
      <c r="M453" s="217"/>
      <c r="N453" s="217"/>
      <c r="O453" s="217"/>
      <c r="P453" s="211"/>
      <c r="Q453" s="211"/>
      <c r="R453" s="217"/>
      <c r="S453" s="217"/>
      <c r="T453" s="211"/>
      <c r="U453" s="211"/>
      <c r="V453" s="217"/>
      <c r="W453" s="217"/>
      <c r="X453" s="211"/>
      <c r="Y453" s="211"/>
      <c r="Z453" s="217"/>
      <c r="AA453" s="217"/>
      <c r="AB453" s="211"/>
      <c r="AC453" s="211"/>
      <c r="AD453" s="217"/>
      <c r="AE453" s="217"/>
      <c r="AF453" s="211"/>
      <c r="AG453" s="211"/>
      <c r="AH453" s="217"/>
      <c r="AI453" s="217"/>
      <c r="AJ453" s="211"/>
      <c r="AK453" s="211"/>
      <c r="AL453" s="211"/>
      <c r="AM453" s="211"/>
      <c r="AN453" s="214"/>
      <c r="AO453" s="214"/>
      <c r="AP453" s="214"/>
      <c r="AQ453" s="209"/>
      <c r="AR453" s="118" t="s">
        <v>123</v>
      </c>
      <c r="AS453" s="119"/>
      <c r="AT453" s="119"/>
      <c r="AU453" s="119"/>
      <c r="AV453" s="119">
        <v>0.5</v>
      </c>
      <c r="AW453" s="119"/>
      <c r="AX453" s="120"/>
      <c r="AY453" s="98">
        <f>SUM(AS453:AX453)</f>
        <v>0.5</v>
      </c>
      <c r="AZ453" s="74"/>
    </row>
    <row r="454" spans="2:52" ht="12.75">
      <c r="B454" s="73"/>
      <c r="C454" s="224"/>
      <c r="D454" s="233"/>
      <c r="E454" s="230"/>
      <c r="F454" s="221"/>
      <c r="G454" s="212"/>
      <c r="H454" s="212"/>
      <c r="I454" s="218"/>
      <c r="J454" s="218"/>
      <c r="K454" s="221"/>
      <c r="L454" s="221"/>
      <c r="M454" s="218"/>
      <c r="N454" s="218"/>
      <c r="O454" s="218"/>
      <c r="P454" s="212"/>
      <c r="Q454" s="212"/>
      <c r="R454" s="218"/>
      <c r="S454" s="218"/>
      <c r="T454" s="212"/>
      <c r="U454" s="212"/>
      <c r="V454" s="218"/>
      <c r="W454" s="218"/>
      <c r="X454" s="212"/>
      <c r="Y454" s="212"/>
      <c r="Z454" s="218"/>
      <c r="AA454" s="218"/>
      <c r="AB454" s="212"/>
      <c r="AC454" s="212"/>
      <c r="AD454" s="218"/>
      <c r="AE454" s="218"/>
      <c r="AF454" s="212"/>
      <c r="AG454" s="212"/>
      <c r="AH454" s="218"/>
      <c r="AI454" s="218"/>
      <c r="AJ454" s="212"/>
      <c r="AK454" s="212"/>
      <c r="AL454" s="212"/>
      <c r="AM454" s="212"/>
      <c r="AN454" s="215"/>
      <c r="AO454" s="215"/>
      <c r="AP454" s="215"/>
      <c r="AQ454" s="209"/>
      <c r="AR454" s="121" t="s">
        <v>124</v>
      </c>
      <c r="AS454" s="121"/>
      <c r="AT454" s="121"/>
      <c r="AU454" s="121"/>
      <c r="AV454" s="121"/>
      <c r="AW454" s="121"/>
      <c r="AX454" s="121"/>
      <c r="AY454" s="122"/>
      <c r="AZ454" s="74"/>
    </row>
    <row r="455" spans="2:52" ht="22.5">
      <c r="B455" s="73"/>
      <c r="C455" s="222" t="s">
        <v>425</v>
      </c>
      <c r="D455" s="231" t="s">
        <v>426</v>
      </c>
      <c r="E455" s="228"/>
      <c r="F455" s="219" t="s">
        <v>121</v>
      </c>
      <c r="G455" s="210"/>
      <c r="H455" s="210"/>
      <c r="I455" s="216">
        <v>0</v>
      </c>
      <c r="J455" s="216">
        <v>0</v>
      </c>
      <c r="K455" s="219">
        <v>2014</v>
      </c>
      <c r="L455" s="219">
        <v>2014</v>
      </c>
      <c r="M455" s="216">
        <f>AV456</f>
        <v>0.6</v>
      </c>
      <c r="N455" s="216"/>
      <c r="O455" s="216">
        <v>0</v>
      </c>
      <c r="P455" s="210"/>
      <c r="Q455" s="210"/>
      <c r="R455" s="216"/>
      <c r="S455" s="216"/>
      <c r="T455" s="210"/>
      <c r="U455" s="210"/>
      <c r="V455" s="216"/>
      <c r="W455" s="216"/>
      <c r="X455" s="210"/>
      <c r="Y455" s="210"/>
      <c r="Z455" s="216"/>
      <c r="AA455" s="216"/>
      <c r="AB455" s="210"/>
      <c r="AC455" s="210"/>
      <c r="AD455" s="216"/>
      <c r="AE455" s="216"/>
      <c r="AF455" s="210"/>
      <c r="AG455" s="210"/>
      <c r="AH455" s="216"/>
      <c r="AI455" s="216"/>
      <c r="AJ455" s="210"/>
      <c r="AK455" s="210"/>
      <c r="AL455" s="210"/>
      <c r="AM455" s="210"/>
      <c r="AN455" s="213">
        <f>P455+T455+X455+AB455+AF455+AJ455</f>
        <v>0</v>
      </c>
      <c r="AO455" s="213">
        <f>Q455+U455+Y455+AC455+AG455+AK455</f>
        <v>0</v>
      </c>
      <c r="AP455" s="213">
        <f>R455+V455+Z455+AD455+AH455+AL455</f>
        <v>0</v>
      </c>
      <c r="AQ455" s="209">
        <f>S455+W455+AA455+AE455+AI455+AM455</f>
        <v>0</v>
      </c>
      <c r="AR455" s="116" t="s">
        <v>122</v>
      </c>
      <c r="AS455" s="117">
        <f aca="true" t="shared" si="188" ref="AS455:AX455">SUM(AS456:AS457)</f>
        <v>0</v>
      </c>
      <c r="AT455" s="117">
        <f t="shared" si="188"/>
        <v>0</v>
      </c>
      <c r="AU455" s="117">
        <f t="shared" si="188"/>
        <v>0</v>
      </c>
      <c r="AV455" s="117">
        <f t="shared" si="188"/>
        <v>0.6</v>
      </c>
      <c r="AW455" s="117">
        <f t="shared" si="188"/>
        <v>0</v>
      </c>
      <c r="AX455" s="117">
        <f t="shared" si="188"/>
        <v>0</v>
      </c>
      <c r="AY455" s="98">
        <f>SUM(AS455:AX455)</f>
        <v>0.6</v>
      </c>
      <c r="AZ455" s="74"/>
    </row>
    <row r="456" spans="2:52" ht="45">
      <c r="B456" s="73"/>
      <c r="C456" s="223"/>
      <c r="D456" s="232"/>
      <c r="E456" s="229"/>
      <c r="F456" s="220"/>
      <c r="G456" s="211"/>
      <c r="H456" s="211"/>
      <c r="I456" s="217"/>
      <c r="J456" s="217"/>
      <c r="K456" s="220"/>
      <c r="L456" s="220"/>
      <c r="M456" s="217"/>
      <c r="N456" s="217"/>
      <c r="O456" s="217"/>
      <c r="P456" s="211"/>
      <c r="Q456" s="211"/>
      <c r="R456" s="217"/>
      <c r="S456" s="217"/>
      <c r="T456" s="211"/>
      <c r="U456" s="211"/>
      <c r="V456" s="217"/>
      <c r="W456" s="217"/>
      <c r="X456" s="211"/>
      <c r="Y456" s="211"/>
      <c r="Z456" s="217"/>
      <c r="AA456" s="217"/>
      <c r="AB456" s="211"/>
      <c r="AC456" s="211"/>
      <c r="AD456" s="217"/>
      <c r="AE456" s="217"/>
      <c r="AF456" s="211"/>
      <c r="AG456" s="211"/>
      <c r="AH456" s="217"/>
      <c r="AI456" s="217"/>
      <c r="AJ456" s="211"/>
      <c r="AK456" s="211"/>
      <c r="AL456" s="211"/>
      <c r="AM456" s="211"/>
      <c r="AN456" s="214"/>
      <c r="AO456" s="214"/>
      <c r="AP456" s="214"/>
      <c r="AQ456" s="209"/>
      <c r="AR456" s="118" t="s">
        <v>123</v>
      </c>
      <c r="AS456" s="119"/>
      <c r="AT456" s="119"/>
      <c r="AU456" s="119"/>
      <c r="AV456" s="119">
        <v>0.6</v>
      </c>
      <c r="AW456" s="119"/>
      <c r="AX456" s="120"/>
      <c r="AY456" s="98">
        <f>SUM(AS456:AX456)</f>
        <v>0.6</v>
      </c>
      <c r="AZ456" s="74"/>
    </row>
    <row r="457" spans="2:52" ht="12.75">
      <c r="B457" s="73"/>
      <c r="C457" s="224"/>
      <c r="D457" s="233"/>
      <c r="E457" s="230"/>
      <c r="F457" s="221"/>
      <c r="G457" s="212"/>
      <c r="H457" s="212"/>
      <c r="I457" s="218"/>
      <c r="J457" s="218"/>
      <c r="K457" s="221"/>
      <c r="L457" s="221"/>
      <c r="M457" s="218"/>
      <c r="N457" s="218"/>
      <c r="O457" s="218"/>
      <c r="P457" s="212"/>
      <c r="Q457" s="212"/>
      <c r="R457" s="218"/>
      <c r="S457" s="218"/>
      <c r="T457" s="212"/>
      <c r="U457" s="212"/>
      <c r="V457" s="218"/>
      <c r="W457" s="218"/>
      <c r="X457" s="212"/>
      <c r="Y457" s="212"/>
      <c r="Z457" s="218"/>
      <c r="AA457" s="218"/>
      <c r="AB457" s="212"/>
      <c r="AC457" s="212"/>
      <c r="AD457" s="218"/>
      <c r="AE457" s="218"/>
      <c r="AF457" s="212"/>
      <c r="AG457" s="212"/>
      <c r="AH457" s="218"/>
      <c r="AI457" s="218"/>
      <c r="AJ457" s="212"/>
      <c r="AK457" s="212"/>
      <c r="AL457" s="212"/>
      <c r="AM457" s="212"/>
      <c r="AN457" s="215"/>
      <c r="AO457" s="215"/>
      <c r="AP457" s="215"/>
      <c r="AQ457" s="209"/>
      <c r="AR457" s="121" t="s">
        <v>124</v>
      </c>
      <c r="AS457" s="121"/>
      <c r="AT457" s="121"/>
      <c r="AU457" s="121"/>
      <c r="AV457" s="121"/>
      <c r="AW457" s="121"/>
      <c r="AX457" s="121"/>
      <c r="AY457" s="122"/>
      <c r="AZ457" s="74"/>
    </row>
    <row r="458" spans="2:52" ht="22.5">
      <c r="B458" s="73"/>
      <c r="C458" s="222" t="s">
        <v>427</v>
      </c>
      <c r="D458" s="231" t="s">
        <v>428</v>
      </c>
      <c r="E458" s="228"/>
      <c r="F458" s="219" t="s">
        <v>121</v>
      </c>
      <c r="G458" s="210"/>
      <c r="H458" s="210"/>
      <c r="I458" s="216">
        <v>0</v>
      </c>
      <c r="J458" s="216">
        <v>0</v>
      </c>
      <c r="K458" s="219">
        <v>2011</v>
      </c>
      <c r="L458" s="219">
        <v>2015</v>
      </c>
      <c r="M458" s="216">
        <f>AS459+AW459</f>
        <v>15.546</v>
      </c>
      <c r="N458" s="216"/>
      <c r="O458" s="216">
        <v>0</v>
      </c>
      <c r="P458" s="210"/>
      <c r="Q458" s="210"/>
      <c r="R458" s="216"/>
      <c r="S458" s="216"/>
      <c r="T458" s="210"/>
      <c r="U458" s="210"/>
      <c r="V458" s="216"/>
      <c r="W458" s="216"/>
      <c r="X458" s="210"/>
      <c r="Y458" s="210"/>
      <c r="Z458" s="216"/>
      <c r="AA458" s="216"/>
      <c r="AB458" s="210"/>
      <c r="AC458" s="210"/>
      <c r="AD458" s="216"/>
      <c r="AE458" s="216"/>
      <c r="AF458" s="210"/>
      <c r="AG458" s="210"/>
      <c r="AH458" s="216"/>
      <c r="AI458" s="216"/>
      <c r="AJ458" s="210"/>
      <c r="AK458" s="210"/>
      <c r="AL458" s="210"/>
      <c r="AM458" s="210"/>
      <c r="AN458" s="213">
        <f>P458+T458+X458+AB458+AF458+AJ458</f>
        <v>0</v>
      </c>
      <c r="AO458" s="213">
        <f>Q458+U458+Y458+AC458+AG458+AK458</f>
        <v>0</v>
      </c>
      <c r="AP458" s="213">
        <f>R458+V458+Z458+AD458+AH458+AL458</f>
        <v>0</v>
      </c>
      <c r="AQ458" s="209">
        <f>S458+W458+AA458+AE458+AI458+AM458</f>
        <v>0</v>
      </c>
      <c r="AR458" s="116" t="s">
        <v>122</v>
      </c>
      <c r="AS458" s="117">
        <f aca="true" t="shared" si="189" ref="AS458:AX458">SUM(AS459:AS460)</f>
        <v>10</v>
      </c>
      <c r="AT458" s="117">
        <f t="shared" si="189"/>
        <v>0</v>
      </c>
      <c r="AU458" s="117">
        <f t="shared" si="189"/>
        <v>0</v>
      </c>
      <c r="AV458" s="117">
        <f t="shared" si="189"/>
        <v>0</v>
      </c>
      <c r="AW458" s="117">
        <f t="shared" si="189"/>
        <v>5.546</v>
      </c>
      <c r="AX458" s="117">
        <f t="shared" si="189"/>
        <v>0</v>
      </c>
      <c r="AY458" s="98">
        <f>SUM(AS458:AX458)</f>
        <v>15.546</v>
      </c>
      <c r="AZ458" s="74"/>
    </row>
    <row r="459" spans="2:52" ht="45">
      <c r="B459" s="73"/>
      <c r="C459" s="223"/>
      <c r="D459" s="232"/>
      <c r="E459" s="229"/>
      <c r="F459" s="220"/>
      <c r="G459" s="211"/>
      <c r="H459" s="211"/>
      <c r="I459" s="217"/>
      <c r="J459" s="217"/>
      <c r="K459" s="220"/>
      <c r="L459" s="220"/>
      <c r="M459" s="217"/>
      <c r="N459" s="217"/>
      <c r="O459" s="217"/>
      <c r="P459" s="211"/>
      <c r="Q459" s="211"/>
      <c r="R459" s="217"/>
      <c r="S459" s="217"/>
      <c r="T459" s="211"/>
      <c r="U459" s="211"/>
      <c r="V459" s="217"/>
      <c r="W459" s="217"/>
      <c r="X459" s="211"/>
      <c r="Y459" s="211"/>
      <c r="Z459" s="217"/>
      <c r="AA459" s="217"/>
      <c r="AB459" s="211"/>
      <c r="AC459" s="211"/>
      <c r="AD459" s="217"/>
      <c r="AE459" s="217"/>
      <c r="AF459" s="211"/>
      <c r="AG459" s="211"/>
      <c r="AH459" s="217"/>
      <c r="AI459" s="217"/>
      <c r="AJ459" s="211"/>
      <c r="AK459" s="211"/>
      <c r="AL459" s="211"/>
      <c r="AM459" s="211"/>
      <c r="AN459" s="214"/>
      <c r="AO459" s="214"/>
      <c r="AP459" s="214"/>
      <c r="AQ459" s="209"/>
      <c r="AR459" s="118" t="s">
        <v>123</v>
      </c>
      <c r="AS459" s="119">
        <v>10</v>
      </c>
      <c r="AT459" s="119">
        <v>0</v>
      </c>
      <c r="AU459" s="119">
        <v>0</v>
      </c>
      <c r="AV459" s="119">
        <v>0</v>
      </c>
      <c r="AW459" s="119">
        <f>4.7*1.18</f>
        <v>5.546</v>
      </c>
      <c r="AX459" s="120"/>
      <c r="AY459" s="98">
        <f>SUM(AS459:AX459)</f>
        <v>15.546</v>
      </c>
      <c r="AZ459" s="74"/>
    </row>
    <row r="460" spans="2:52" ht="12.75">
      <c r="B460" s="73"/>
      <c r="C460" s="224"/>
      <c r="D460" s="233"/>
      <c r="E460" s="230"/>
      <c r="F460" s="221"/>
      <c r="G460" s="212"/>
      <c r="H460" s="212"/>
      <c r="I460" s="218"/>
      <c r="J460" s="218"/>
      <c r="K460" s="221"/>
      <c r="L460" s="221"/>
      <c r="M460" s="218"/>
      <c r="N460" s="218"/>
      <c r="O460" s="218"/>
      <c r="P460" s="212"/>
      <c r="Q460" s="212"/>
      <c r="R460" s="218"/>
      <c r="S460" s="218"/>
      <c r="T460" s="212"/>
      <c r="U460" s="212"/>
      <c r="V460" s="218"/>
      <c r="W460" s="218"/>
      <c r="X460" s="212"/>
      <c r="Y460" s="212"/>
      <c r="Z460" s="218"/>
      <c r="AA460" s="218"/>
      <c r="AB460" s="212"/>
      <c r="AC460" s="212"/>
      <c r="AD460" s="218"/>
      <c r="AE460" s="218"/>
      <c r="AF460" s="212"/>
      <c r="AG460" s="212"/>
      <c r="AH460" s="218"/>
      <c r="AI460" s="218"/>
      <c r="AJ460" s="212"/>
      <c r="AK460" s="212"/>
      <c r="AL460" s="212"/>
      <c r="AM460" s="212"/>
      <c r="AN460" s="215"/>
      <c r="AO460" s="215"/>
      <c r="AP460" s="215"/>
      <c r="AQ460" s="209"/>
      <c r="AR460" s="121" t="s">
        <v>124</v>
      </c>
      <c r="AS460" s="121"/>
      <c r="AT460" s="121"/>
      <c r="AU460" s="121"/>
      <c r="AV460" s="121"/>
      <c r="AW460" s="121"/>
      <c r="AX460" s="121"/>
      <c r="AY460" s="122"/>
      <c r="AZ460" s="74"/>
    </row>
    <row r="461" spans="2:52" ht="22.5">
      <c r="B461" s="73"/>
      <c r="C461" s="222" t="s">
        <v>429</v>
      </c>
      <c r="D461" s="231" t="s">
        <v>430</v>
      </c>
      <c r="E461" s="228"/>
      <c r="F461" s="219" t="s">
        <v>121</v>
      </c>
      <c r="G461" s="210"/>
      <c r="H461" s="210"/>
      <c r="I461" s="216">
        <v>0</v>
      </c>
      <c r="J461" s="216">
        <v>0</v>
      </c>
      <c r="K461" s="219">
        <v>2011</v>
      </c>
      <c r="L461" s="219">
        <v>2011</v>
      </c>
      <c r="M461" s="216">
        <f>AS462</f>
        <v>2.6</v>
      </c>
      <c r="N461" s="216"/>
      <c r="O461" s="216">
        <v>0</v>
      </c>
      <c r="P461" s="210"/>
      <c r="Q461" s="210"/>
      <c r="R461" s="216"/>
      <c r="S461" s="216"/>
      <c r="T461" s="210"/>
      <c r="U461" s="210"/>
      <c r="V461" s="216"/>
      <c r="W461" s="216"/>
      <c r="X461" s="210"/>
      <c r="Y461" s="210"/>
      <c r="Z461" s="216"/>
      <c r="AA461" s="216"/>
      <c r="AB461" s="210"/>
      <c r="AC461" s="210"/>
      <c r="AD461" s="216"/>
      <c r="AE461" s="216"/>
      <c r="AF461" s="210"/>
      <c r="AG461" s="210"/>
      <c r="AH461" s="216"/>
      <c r="AI461" s="216"/>
      <c r="AJ461" s="210"/>
      <c r="AK461" s="210"/>
      <c r="AL461" s="210"/>
      <c r="AM461" s="210"/>
      <c r="AN461" s="213">
        <f>P461+T461+X461+AB461+AF461+AJ461</f>
        <v>0</v>
      </c>
      <c r="AO461" s="213">
        <f>Q461+U461+Y461+AC461+AG461+AK461</f>
        <v>0</v>
      </c>
      <c r="AP461" s="213">
        <f>R461+V461+Z461+AD461+AH461+AL461</f>
        <v>0</v>
      </c>
      <c r="AQ461" s="209">
        <f>S461+W461+AA461+AE461+AI461+AM461</f>
        <v>0</v>
      </c>
      <c r="AR461" s="116" t="s">
        <v>122</v>
      </c>
      <c r="AS461" s="117">
        <f aca="true" t="shared" si="190" ref="AS461:AX461">SUM(AS462:AS463)</f>
        <v>2.6</v>
      </c>
      <c r="AT461" s="117">
        <f t="shared" si="190"/>
        <v>0</v>
      </c>
      <c r="AU461" s="117">
        <f t="shared" si="190"/>
        <v>0</v>
      </c>
      <c r="AV461" s="117">
        <f t="shared" si="190"/>
        <v>0</v>
      </c>
      <c r="AW461" s="117">
        <f t="shared" si="190"/>
        <v>0</v>
      </c>
      <c r="AX461" s="117">
        <f t="shared" si="190"/>
        <v>0</v>
      </c>
      <c r="AY461" s="98">
        <f>SUM(AS461:AX461)</f>
        <v>2.6</v>
      </c>
      <c r="AZ461" s="74"/>
    </row>
    <row r="462" spans="2:52" ht="45">
      <c r="B462" s="73"/>
      <c r="C462" s="223"/>
      <c r="D462" s="232"/>
      <c r="E462" s="229"/>
      <c r="F462" s="220"/>
      <c r="G462" s="211"/>
      <c r="H462" s="211"/>
      <c r="I462" s="217"/>
      <c r="J462" s="217"/>
      <c r="K462" s="220"/>
      <c r="L462" s="220"/>
      <c r="M462" s="217"/>
      <c r="N462" s="217"/>
      <c r="O462" s="217"/>
      <c r="P462" s="211"/>
      <c r="Q462" s="211"/>
      <c r="R462" s="217"/>
      <c r="S462" s="217"/>
      <c r="T462" s="211"/>
      <c r="U462" s="211"/>
      <c r="V462" s="217"/>
      <c r="W462" s="217"/>
      <c r="X462" s="211"/>
      <c r="Y462" s="211"/>
      <c r="Z462" s="217"/>
      <c r="AA462" s="217"/>
      <c r="AB462" s="211"/>
      <c r="AC462" s="211"/>
      <c r="AD462" s="217"/>
      <c r="AE462" s="217"/>
      <c r="AF462" s="211"/>
      <c r="AG462" s="211"/>
      <c r="AH462" s="217"/>
      <c r="AI462" s="217"/>
      <c r="AJ462" s="211"/>
      <c r="AK462" s="211"/>
      <c r="AL462" s="211"/>
      <c r="AM462" s="211"/>
      <c r="AN462" s="214"/>
      <c r="AO462" s="214"/>
      <c r="AP462" s="214"/>
      <c r="AQ462" s="209"/>
      <c r="AR462" s="118" t="s">
        <v>123</v>
      </c>
      <c r="AS462" s="119">
        <v>2.6</v>
      </c>
      <c r="AT462" s="119">
        <v>0</v>
      </c>
      <c r="AU462" s="119">
        <v>0</v>
      </c>
      <c r="AV462" s="119">
        <v>0</v>
      </c>
      <c r="AW462" s="119">
        <v>0</v>
      </c>
      <c r="AX462" s="120"/>
      <c r="AY462" s="98">
        <f>SUM(AS462:AX462)</f>
        <v>2.6</v>
      </c>
      <c r="AZ462" s="74"/>
    </row>
    <row r="463" spans="2:52" ht="13.5" thickBot="1">
      <c r="B463" s="73"/>
      <c r="C463" s="224"/>
      <c r="D463" s="233"/>
      <c r="E463" s="230"/>
      <c r="F463" s="221"/>
      <c r="G463" s="212"/>
      <c r="H463" s="212"/>
      <c r="I463" s="218"/>
      <c r="J463" s="218"/>
      <c r="K463" s="221"/>
      <c r="L463" s="221"/>
      <c r="M463" s="218"/>
      <c r="N463" s="218"/>
      <c r="O463" s="218"/>
      <c r="P463" s="212"/>
      <c r="Q463" s="212"/>
      <c r="R463" s="218"/>
      <c r="S463" s="218"/>
      <c r="T463" s="212"/>
      <c r="U463" s="212"/>
      <c r="V463" s="218"/>
      <c r="W463" s="218"/>
      <c r="X463" s="212"/>
      <c r="Y463" s="212"/>
      <c r="Z463" s="218"/>
      <c r="AA463" s="218"/>
      <c r="AB463" s="212"/>
      <c r="AC463" s="212"/>
      <c r="AD463" s="218"/>
      <c r="AE463" s="218"/>
      <c r="AF463" s="212"/>
      <c r="AG463" s="212"/>
      <c r="AH463" s="218"/>
      <c r="AI463" s="218"/>
      <c r="AJ463" s="212"/>
      <c r="AK463" s="212"/>
      <c r="AL463" s="212"/>
      <c r="AM463" s="212"/>
      <c r="AN463" s="215"/>
      <c r="AO463" s="215"/>
      <c r="AP463" s="215"/>
      <c r="AQ463" s="209"/>
      <c r="AR463" s="121" t="s">
        <v>124</v>
      </c>
      <c r="AS463" s="121"/>
      <c r="AT463" s="121"/>
      <c r="AU463" s="121"/>
      <c r="AV463" s="121"/>
      <c r="AW463" s="121"/>
      <c r="AX463" s="121"/>
      <c r="AY463" s="122"/>
      <c r="AZ463" s="74"/>
    </row>
    <row r="464" spans="2:52" ht="13.5" thickBot="1">
      <c r="B464" s="80"/>
      <c r="C464" s="106"/>
      <c r="D464" s="132" t="s">
        <v>108</v>
      </c>
      <c r="E464" s="108" t="s">
        <v>109</v>
      </c>
      <c r="F464" s="109"/>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c r="AL464" s="110"/>
      <c r="AM464" s="110"/>
      <c r="AN464" s="110"/>
      <c r="AO464" s="110"/>
      <c r="AP464" s="110"/>
      <c r="AQ464" s="110"/>
      <c r="AR464" s="110"/>
      <c r="AS464" s="110"/>
      <c r="AT464" s="110"/>
      <c r="AU464" s="110"/>
      <c r="AV464" s="110"/>
      <c r="AW464" s="110"/>
      <c r="AX464" s="114"/>
      <c r="AY464" s="115"/>
      <c r="AZ464" s="86"/>
    </row>
    <row r="465" spans="2:52" ht="33.75">
      <c r="B465" s="80"/>
      <c r="C465" s="130" t="s">
        <v>431</v>
      </c>
      <c r="D465" s="129" t="s">
        <v>432</v>
      </c>
      <c r="E465" s="129"/>
      <c r="F465" s="129"/>
      <c r="G465" s="89">
        <f>SUM(G466:G467)</f>
        <v>0</v>
      </c>
      <c r="H465" s="89">
        <f>SUM(H466:H467)</f>
        <v>0</v>
      </c>
      <c r="I465" s="89">
        <f>SUM(I466:I467)</f>
        <v>0</v>
      </c>
      <c r="J465" s="89">
        <f>SUM(J466:J467)</f>
        <v>0</v>
      </c>
      <c r="K465" s="97"/>
      <c r="L465" s="97"/>
      <c r="M465" s="89">
        <f aca="true" t="shared" si="191" ref="M465:AQ465">SUM(M466:M467)</f>
        <v>0</v>
      </c>
      <c r="N465" s="89">
        <f t="shared" si="191"/>
        <v>0</v>
      </c>
      <c r="O465" s="89">
        <f t="shared" si="191"/>
        <v>0</v>
      </c>
      <c r="P465" s="89">
        <f t="shared" si="191"/>
        <v>0</v>
      </c>
      <c r="Q465" s="89">
        <f t="shared" si="191"/>
        <v>0</v>
      </c>
      <c r="R465" s="89">
        <f t="shared" si="191"/>
        <v>0</v>
      </c>
      <c r="S465" s="89">
        <f t="shared" si="191"/>
        <v>0</v>
      </c>
      <c r="T465" s="89">
        <f t="shared" si="191"/>
        <v>0</v>
      </c>
      <c r="U465" s="89">
        <f t="shared" si="191"/>
        <v>0</v>
      </c>
      <c r="V465" s="89">
        <f t="shared" si="191"/>
        <v>0</v>
      </c>
      <c r="W465" s="89">
        <f t="shared" si="191"/>
        <v>0</v>
      </c>
      <c r="X465" s="89">
        <f t="shared" si="191"/>
        <v>0</v>
      </c>
      <c r="Y465" s="89">
        <f t="shared" si="191"/>
        <v>0</v>
      </c>
      <c r="Z465" s="89">
        <f t="shared" si="191"/>
        <v>0</v>
      </c>
      <c r="AA465" s="89">
        <f t="shared" si="191"/>
        <v>0</v>
      </c>
      <c r="AB465" s="89">
        <f t="shared" si="191"/>
        <v>0</v>
      </c>
      <c r="AC465" s="89">
        <f t="shared" si="191"/>
        <v>0</v>
      </c>
      <c r="AD465" s="89">
        <f t="shared" si="191"/>
        <v>0</v>
      </c>
      <c r="AE465" s="89">
        <f t="shared" si="191"/>
        <v>0</v>
      </c>
      <c r="AF465" s="89">
        <f t="shared" si="191"/>
        <v>0</v>
      </c>
      <c r="AG465" s="89">
        <f t="shared" si="191"/>
        <v>0</v>
      </c>
      <c r="AH465" s="89">
        <f t="shared" si="191"/>
        <v>0</v>
      </c>
      <c r="AI465" s="89">
        <f t="shared" si="191"/>
        <v>0</v>
      </c>
      <c r="AJ465" s="89">
        <f t="shared" si="191"/>
        <v>0</v>
      </c>
      <c r="AK465" s="89">
        <f t="shared" si="191"/>
        <v>0</v>
      </c>
      <c r="AL465" s="89">
        <f t="shared" si="191"/>
        <v>0</v>
      </c>
      <c r="AM465" s="89">
        <f t="shared" si="191"/>
        <v>0</v>
      </c>
      <c r="AN465" s="89">
        <f t="shared" si="191"/>
        <v>0</v>
      </c>
      <c r="AO465" s="89">
        <f t="shared" si="191"/>
        <v>0</v>
      </c>
      <c r="AP465" s="89">
        <f t="shared" si="191"/>
        <v>0</v>
      </c>
      <c r="AQ465" s="89">
        <f t="shared" si="191"/>
        <v>0</v>
      </c>
      <c r="AR465" s="90"/>
      <c r="AS465" s="89">
        <f aca="true" t="shared" si="192" ref="AS465:AY465">SUM(AS466:AS467)/2</f>
        <v>0</v>
      </c>
      <c r="AT465" s="89">
        <f t="shared" si="192"/>
        <v>0</v>
      </c>
      <c r="AU465" s="89">
        <f t="shared" si="192"/>
        <v>0</v>
      </c>
      <c r="AV465" s="89">
        <f t="shared" si="192"/>
        <v>0</v>
      </c>
      <c r="AW465" s="89">
        <f t="shared" si="192"/>
        <v>0</v>
      </c>
      <c r="AX465" s="89">
        <f t="shared" si="192"/>
        <v>0</v>
      </c>
      <c r="AY465" s="91">
        <f t="shared" si="192"/>
        <v>0</v>
      </c>
      <c r="AZ465" s="86"/>
    </row>
    <row r="466" spans="2:52" ht="13.5" thickBot="1">
      <c r="B466" s="80"/>
      <c r="C466" s="101" t="s">
        <v>433</v>
      </c>
      <c r="D466" s="131"/>
      <c r="E466" s="103"/>
      <c r="F466" s="103"/>
      <c r="G466" s="104"/>
      <c r="H466" s="104"/>
      <c r="I466" s="104"/>
      <c r="J466" s="104"/>
      <c r="K466" s="104"/>
      <c r="L466" s="104"/>
      <c r="M466" s="104"/>
      <c r="N466" s="104"/>
      <c r="O466" s="104"/>
      <c r="P466" s="104"/>
      <c r="Q466" s="104"/>
      <c r="R466" s="104"/>
      <c r="S466" s="104"/>
      <c r="T466" s="104"/>
      <c r="U466" s="104"/>
      <c r="V466" s="104"/>
      <c r="W466" s="104"/>
      <c r="X466" s="104"/>
      <c r="Y466" s="104"/>
      <c r="Z466" s="104"/>
      <c r="AA466" s="104"/>
      <c r="AB466" s="104"/>
      <c r="AC466" s="104"/>
      <c r="AD466" s="104"/>
      <c r="AE466" s="104"/>
      <c r="AF466" s="104"/>
      <c r="AG466" s="104"/>
      <c r="AH466" s="104"/>
      <c r="AI466" s="104"/>
      <c r="AJ466" s="104"/>
      <c r="AK466" s="104"/>
      <c r="AL466" s="104"/>
      <c r="AM466" s="104"/>
      <c r="AN466" s="104"/>
      <c r="AO466" s="104"/>
      <c r="AP466" s="104"/>
      <c r="AQ466" s="104"/>
      <c r="AR466" s="104"/>
      <c r="AS466" s="104"/>
      <c r="AT466" s="104"/>
      <c r="AU466" s="104"/>
      <c r="AV466" s="104"/>
      <c r="AW466" s="104"/>
      <c r="AX466" s="104"/>
      <c r="AY466" s="105"/>
      <c r="AZ466" s="86"/>
    </row>
    <row r="467" spans="2:52" ht="13.5" thickBot="1">
      <c r="B467" s="80"/>
      <c r="C467" s="106"/>
      <c r="D467" s="132" t="s">
        <v>108</v>
      </c>
      <c r="E467" s="108" t="s">
        <v>109</v>
      </c>
      <c r="F467" s="109"/>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0"/>
      <c r="AL467" s="110"/>
      <c r="AM467" s="110"/>
      <c r="AN467" s="110"/>
      <c r="AO467" s="110"/>
      <c r="AP467" s="110"/>
      <c r="AQ467" s="110"/>
      <c r="AR467" s="110"/>
      <c r="AS467" s="110"/>
      <c r="AT467" s="110"/>
      <c r="AU467" s="110"/>
      <c r="AV467" s="110"/>
      <c r="AW467" s="110"/>
      <c r="AX467" s="114"/>
      <c r="AY467" s="115"/>
      <c r="AZ467" s="86"/>
    </row>
    <row r="468" spans="2:52" ht="22.5">
      <c r="B468" s="80"/>
      <c r="C468" s="92" t="s">
        <v>434</v>
      </c>
      <c r="D468" s="129" t="s">
        <v>435</v>
      </c>
      <c r="E468" s="129"/>
      <c r="F468" s="129"/>
      <c r="G468" s="89">
        <f>G469+G496+G545</f>
        <v>0</v>
      </c>
      <c r="H468" s="89">
        <f>H469+H496+H545</f>
        <v>0</v>
      </c>
      <c r="I468" s="89">
        <f>I469+I496+I545</f>
        <v>0</v>
      </c>
      <c r="J468" s="89">
        <f>J469+J496+J545</f>
        <v>14.21</v>
      </c>
      <c r="K468" s="97"/>
      <c r="L468" s="97"/>
      <c r="M468" s="89">
        <f aca="true" t="shared" si="193" ref="M468:AQ468">M469+M496+M545</f>
        <v>32.54</v>
      </c>
      <c r="N468" s="89">
        <f t="shared" si="193"/>
        <v>0</v>
      </c>
      <c r="O468" s="89">
        <f t="shared" si="193"/>
        <v>6.9</v>
      </c>
      <c r="P468" s="89">
        <f t="shared" si="193"/>
        <v>0</v>
      </c>
      <c r="Q468" s="89">
        <f t="shared" si="193"/>
        <v>0</v>
      </c>
      <c r="R468" s="89">
        <f t="shared" si="193"/>
        <v>0</v>
      </c>
      <c r="S468" s="89">
        <f t="shared" si="193"/>
        <v>0</v>
      </c>
      <c r="T468" s="89">
        <f t="shared" si="193"/>
        <v>0</v>
      </c>
      <c r="U468" s="89">
        <f t="shared" si="193"/>
        <v>0</v>
      </c>
      <c r="V468" s="89">
        <f t="shared" si="193"/>
        <v>0</v>
      </c>
      <c r="W468" s="89">
        <f t="shared" si="193"/>
        <v>2.63</v>
      </c>
      <c r="X468" s="89">
        <f t="shared" si="193"/>
        <v>0</v>
      </c>
      <c r="Y468" s="89">
        <f t="shared" si="193"/>
        <v>0</v>
      </c>
      <c r="Z468" s="89">
        <f t="shared" si="193"/>
        <v>0</v>
      </c>
      <c r="AA468" s="89">
        <f t="shared" si="193"/>
        <v>3.3</v>
      </c>
      <c r="AB468" s="89">
        <f t="shared" si="193"/>
        <v>0</v>
      </c>
      <c r="AC468" s="89">
        <f t="shared" si="193"/>
        <v>0</v>
      </c>
      <c r="AD468" s="89">
        <f t="shared" si="193"/>
        <v>0</v>
      </c>
      <c r="AE468" s="89">
        <f t="shared" si="193"/>
        <v>7.88</v>
      </c>
      <c r="AF468" s="89">
        <f t="shared" si="193"/>
        <v>0</v>
      </c>
      <c r="AG468" s="89">
        <f t="shared" si="193"/>
        <v>0</v>
      </c>
      <c r="AH468" s="89">
        <f t="shared" si="193"/>
        <v>0</v>
      </c>
      <c r="AI468" s="89">
        <f t="shared" si="193"/>
        <v>0.4</v>
      </c>
      <c r="AJ468" s="89">
        <f t="shared" si="193"/>
        <v>0</v>
      </c>
      <c r="AK468" s="89">
        <f t="shared" si="193"/>
        <v>0</v>
      </c>
      <c r="AL468" s="89">
        <f t="shared" si="193"/>
        <v>0</v>
      </c>
      <c r="AM468" s="89">
        <f t="shared" si="193"/>
        <v>0</v>
      </c>
      <c r="AN468" s="89">
        <f t="shared" si="193"/>
        <v>0</v>
      </c>
      <c r="AO468" s="89">
        <f t="shared" si="193"/>
        <v>0</v>
      </c>
      <c r="AP468" s="89">
        <f t="shared" si="193"/>
        <v>0</v>
      </c>
      <c r="AQ468" s="89">
        <f t="shared" si="193"/>
        <v>14.21</v>
      </c>
      <c r="AR468" s="90"/>
      <c r="AS468" s="89">
        <f aca="true" t="shared" si="194" ref="AS468:AY468">AS469+AS496+AS545</f>
        <v>4.6</v>
      </c>
      <c r="AT468" s="89">
        <f t="shared" si="194"/>
        <v>2.3400000000000003</v>
      </c>
      <c r="AU468" s="89">
        <f t="shared" si="194"/>
        <v>6.9</v>
      </c>
      <c r="AV468" s="89">
        <f t="shared" si="194"/>
        <v>16.599999999999998</v>
      </c>
      <c r="AW468" s="89">
        <f t="shared" si="194"/>
        <v>2.1</v>
      </c>
      <c r="AX468" s="89">
        <f t="shared" si="194"/>
        <v>0</v>
      </c>
      <c r="AY468" s="91">
        <f t="shared" si="194"/>
        <v>32.540000000000006</v>
      </c>
      <c r="AZ468" s="86"/>
    </row>
    <row r="469" spans="2:52" ht="12.75">
      <c r="B469" s="80"/>
      <c r="C469" s="94" t="s">
        <v>436</v>
      </c>
      <c r="D469" s="95" t="s">
        <v>102</v>
      </c>
      <c r="E469" s="95"/>
      <c r="F469" s="95"/>
      <c r="G469" s="96">
        <f>G470+G483</f>
        <v>0</v>
      </c>
      <c r="H469" s="96">
        <f>H470+H483</f>
        <v>0</v>
      </c>
      <c r="I469" s="96">
        <f>I470+I483</f>
        <v>0</v>
      </c>
      <c r="J469" s="96">
        <f>J470+J483</f>
        <v>0</v>
      </c>
      <c r="K469" s="97"/>
      <c r="L469" s="97"/>
      <c r="M469" s="96">
        <f aca="true" t="shared" si="195" ref="M469:AQ469">M470+M483</f>
        <v>0</v>
      </c>
      <c r="N469" s="96">
        <f t="shared" si="195"/>
        <v>0</v>
      </c>
      <c r="O469" s="96">
        <f t="shared" si="195"/>
        <v>0</v>
      </c>
      <c r="P469" s="96">
        <f t="shared" si="195"/>
        <v>0</v>
      </c>
      <c r="Q469" s="96">
        <f t="shared" si="195"/>
        <v>0</v>
      </c>
      <c r="R469" s="96">
        <f t="shared" si="195"/>
        <v>0</v>
      </c>
      <c r="S469" s="96">
        <f t="shared" si="195"/>
        <v>0</v>
      </c>
      <c r="T469" s="96">
        <f t="shared" si="195"/>
        <v>0</v>
      </c>
      <c r="U469" s="96">
        <f t="shared" si="195"/>
        <v>0</v>
      </c>
      <c r="V469" s="96">
        <f t="shared" si="195"/>
        <v>0</v>
      </c>
      <c r="W469" s="96">
        <f t="shared" si="195"/>
        <v>0</v>
      </c>
      <c r="X469" s="96">
        <f t="shared" si="195"/>
        <v>0</v>
      </c>
      <c r="Y469" s="96">
        <f t="shared" si="195"/>
        <v>0</v>
      </c>
      <c r="Z469" s="96">
        <f t="shared" si="195"/>
        <v>0</v>
      </c>
      <c r="AA469" s="96">
        <f t="shared" si="195"/>
        <v>0</v>
      </c>
      <c r="AB469" s="96">
        <f t="shared" si="195"/>
        <v>0</v>
      </c>
      <c r="AC469" s="96">
        <f t="shared" si="195"/>
        <v>0</v>
      </c>
      <c r="AD469" s="96">
        <f t="shared" si="195"/>
        <v>0</v>
      </c>
      <c r="AE469" s="96">
        <f t="shared" si="195"/>
        <v>0</v>
      </c>
      <c r="AF469" s="96">
        <f t="shared" si="195"/>
        <v>0</v>
      </c>
      <c r="AG469" s="96">
        <f t="shared" si="195"/>
        <v>0</v>
      </c>
      <c r="AH469" s="96">
        <f t="shared" si="195"/>
        <v>0</v>
      </c>
      <c r="AI469" s="96">
        <f t="shared" si="195"/>
        <v>0</v>
      </c>
      <c r="AJ469" s="96">
        <f t="shared" si="195"/>
        <v>0</v>
      </c>
      <c r="AK469" s="96">
        <f t="shared" si="195"/>
        <v>0</v>
      </c>
      <c r="AL469" s="96">
        <f t="shared" si="195"/>
        <v>0</v>
      </c>
      <c r="AM469" s="96">
        <f t="shared" si="195"/>
        <v>0</v>
      </c>
      <c r="AN469" s="96">
        <f t="shared" si="195"/>
        <v>0</v>
      </c>
      <c r="AO469" s="96">
        <f t="shared" si="195"/>
        <v>0</v>
      </c>
      <c r="AP469" s="96">
        <f t="shared" si="195"/>
        <v>0</v>
      </c>
      <c r="AQ469" s="96">
        <f t="shared" si="195"/>
        <v>0</v>
      </c>
      <c r="AR469" s="90"/>
      <c r="AS469" s="96">
        <f aca="true" t="shared" si="196" ref="AS469:AY469">AS470+AS483</f>
        <v>0</v>
      </c>
      <c r="AT469" s="96">
        <f t="shared" si="196"/>
        <v>0</v>
      </c>
      <c r="AU469" s="96">
        <f t="shared" si="196"/>
        <v>0</v>
      </c>
      <c r="AV469" s="96">
        <f t="shared" si="196"/>
        <v>0</v>
      </c>
      <c r="AW469" s="96">
        <f t="shared" si="196"/>
        <v>0</v>
      </c>
      <c r="AX469" s="96">
        <f t="shared" si="196"/>
        <v>0</v>
      </c>
      <c r="AY469" s="98">
        <f t="shared" si="196"/>
        <v>0</v>
      </c>
      <c r="AZ469" s="86"/>
    </row>
    <row r="470" spans="2:52" ht="12.75">
      <c r="B470" s="80"/>
      <c r="C470" s="94" t="s">
        <v>437</v>
      </c>
      <c r="D470" s="99" t="s">
        <v>104</v>
      </c>
      <c r="E470" s="99"/>
      <c r="F470" s="99"/>
      <c r="G470" s="96">
        <f>G471+G474+G477+G480</f>
        <v>0</v>
      </c>
      <c r="H470" s="96">
        <f aca="true" t="shared" si="197" ref="H470:AY470">H471+H474+H477+H480</f>
        <v>0</v>
      </c>
      <c r="I470" s="96">
        <f t="shared" si="197"/>
        <v>0</v>
      </c>
      <c r="J470" s="96">
        <f t="shared" si="197"/>
        <v>0</v>
      </c>
      <c r="K470" s="97"/>
      <c r="L470" s="97"/>
      <c r="M470" s="96">
        <f t="shared" si="197"/>
        <v>0</v>
      </c>
      <c r="N470" s="96">
        <f t="shared" si="197"/>
        <v>0</v>
      </c>
      <c r="O470" s="96">
        <f t="shared" si="197"/>
        <v>0</v>
      </c>
      <c r="P470" s="96">
        <f t="shared" si="197"/>
        <v>0</v>
      </c>
      <c r="Q470" s="96">
        <f t="shared" si="197"/>
        <v>0</v>
      </c>
      <c r="R470" s="96">
        <f t="shared" si="197"/>
        <v>0</v>
      </c>
      <c r="S470" s="96">
        <f t="shared" si="197"/>
        <v>0</v>
      </c>
      <c r="T470" s="96">
        <f t="shared" si="197"/>
        <v>0</v>
      </c>
      <c r="U470" s="96">
        <f t="shared" si="197"/>
        <v>0</v>
      </c>
      <c r="V470" s="96">
        <f t="shared" si="197"/>
        <v>0</v>
      </c>
      <c r="W470" s="96">
        <f t="shared" si="197"/>
        <v>0</v>
      </c>
      <c r="X470" s="96">
        <f t="shared" si="197"/>
        <v>0</v>
      </c>
      <c r="Y470" s="96">
        <f t="shared" si="197"/>
        <v>0</v>
      </c>
      <c r="Z470" s="96">
        <f t="shared" si="197"/>
        <v>0</v>
      </c>
      <c r="AA470" s="96">
        <f t="shared" si="197"/>
        <v>0</v>
      </c>
      <c r="AB470" s="96">
        <f t="shared" si="197"/>
        <v>0</v>
      </c>
      <c r="AC470" s="96">
        <f t="shared" si="197"/>
        <v>0</v>
      </c>
      <c r="AD470" s="96">
        <f t="shared" si="197"/>
        <v>0</v>
      </c>
      <c r="AE470" s="96">
        <f t="shared" si="197"/>
        <v>0</v>
      </c>
      <c r="AF470" s="96">
        <f t="shared" si="197"/>
        <v>0</v>
      </c>
      <c r="AG470" s="96">
        <f t="shared" si="197"/>
        <v>0</v>
      </c>
      <c r="AH470" s="96">
        <f t="shared" si="197"/>
        <v>0</v>
      </c>
      <c r="AI470" s="96">
        <f t="shared" si="197"/>
        <v>0</v>
      </c>
      <c r="AJ470" s="96">
        <f t="shared" si="197"/>
        <v>0</v>
      </c>
      <c r="AK470" s="96">
        <f t="shared" si="197"/>
        <v>0</v>
      </c>
      <c r="AL470" s="96">
        <f t="shared" si="197"/>
        <v>0</v>
      </c>
      <c r="AM470" s="96">
        <f t="shared" si="197"/>
        <v>0</v>
      </c>
      <c r="AN470" s="96">
        <f t="shared" si="197"/>
        <v>0</v>
      </c>
      <c r="AO470" s="96">
        <f t="shared" si="197"/>
        <v>0</v>
      </c>
      <c r="AP470" s="96">
        <f t="shared" si="197"/>
        <v>0</v>
      </c>
      <c r="AQ470" s="96">
        <f t="shared" si="197"/>
        <v>0</v>
      </c>
      <c r="AR470" s="90"/>
      <c r="AS470" s="96">
        <f t="shared" si="197"/>
        <v>0</v>
      </c>
      <c r="AT470" s="96">
        <f t="shared" si="197"/>
        <v>0</v>
      </c>
      <c r="AU470" s="96">
        <f t="shared" si="197"/>
        <v>0</v>
      </c>
      <c r="AV470" s="96">
        <f t="shared" si="197"/>
        <v>0</v>
      </c>
      <c r="AW470" s="96">
        <f t="shared" si="197"/>
        <v>0</v>
      </c>
      <c r="AX470" s="96">
        <f t="shared" si="197"/>
        <v>0</v>
      </c>
      <c r="AY470" s="98">
        <f t="shared" si="197"/>
        <v>0</v>
      </c>
      <c r="AZ470" s="86"/>
    </row>
    <row r="471" spans="2:52" ht="12.75">
      <c r="B471" s="80"/>
      <c r="C471" s="94" t="s">
        <v>438</v>
      </c>
      <c r="D471" s="100" t="s">
        <v>106</v>
      </c>
      <c r="E471" s="100"/>
      <c r="F471" s="100"/>
      <c r="G471" s="96">
        <f>SUM(G472:G473)</f>
        <v>0</v>
      </c>
      <c r="H471" s="96">
        <f>SUM(H472:H473)</f>
        <v>0</v>
      </c>
      <c r="I471" s="96">
        <f>SUM(I472:I473)</f>
        <v>0</v>
      </c>
      <c r="J471" s="96">
        <f>SUM(J472:J473)</f>
        <v>0</v>
      </c>
      <c r="K471" s="97"/>
      <c r="L471" s="97"/>
      <c r="M471" s="96">
        <f aca="true" t="shared" si="198" ref="M471:AQ471">SUM(M472:M473)</f>
        <v>0</v>
      </c>
      <c r="N471" s="96">
        <f t="shared" si="198"/>
        <v>0</v>
      </c>
      <c r="O471" s="96">
        <f t="shared" si="198"/>
        <v>0</v>
      </c>
      <c r="P471" s="96">
        <f t="shared" si="198"/>
        <v>0</v>
      </c>
      <c r="Q471" s="96">
        <f t="shared" si="198"/>
        <v>0</v>
      </c>
      <c r="R471" s="96">
        <f t="shared" si="198"/>
        <v>0</v>
      </c>
      <c r="S471" s="96">
        <f t="shared" si="198"/>
        <v>0</v>
      </c>
      <c r="T471" s="96">
        <f t="shared" si="198"/>
        <v>0</v>
      </c>
      <c r="U471" s="96">
        <f t="shared" si="198"/>
        <v>0</v>
      </c>
      <c r="V471" s="96">
        <f t="shared" si="198"/>
        <v>0</v>
      </c>
      <c r="W471" s="96">
        <f t="shared" si="198"/>
        <v>0</v>
      </c>
      <c r="X471" s="96">
        <f t="shared" si="198"/>
        <v>0</v>
      </c>
      <c r="Y471" s="96">
        <f t="shared" si="198"/>
        <v>0</v>
      </c>
      <c r="Z471" s="96">
        <f t="shared" si="198"/>
        <v>0</v>
      </c>
      <c r="AA471" s="96">
        <f t="shared" si="198"/>
        <v>0</v>
      </c>
      <c r="AB471" s="96">
        <f t="shared" si="198"/>
        <v>0</v>
      </c>
      <c r="AC471" s="96">
        <f t="shared" si="198"/>
        <v>0</v>
      </c>
      <c r="AD471" s="96">
        <f t="shared" si="198"/>
        <v>0</v>
      </c>
      <c r="AE471" s="96">
        <f t="shared" si="198"/>
        <v>0</v>
      </c>
      <c r="AF471" s="96">
        <f t="shared" si="198"/>
        <v>0</v>
      </c>
      <c r="AG471" s="96">
        <f t="shared" si="198"/>
        <v>0</v>
      </c>
      <c r="AH471" s="96">
        <f t="shared" si="198"/>
        <v>0</v>
      </c>
      <c r="AI471" s="96">
        <f t="shared" si="198"/>
        <v>0</v>
      </c>
      <c r="AJ471" s="96">
        <f t="shared" si="198"/>
        <v>0</v>
      </c>
      <c r="AK471" s="96">
        <f t="shared" si="198"/>
        <v>0</v>
      </c>
      <c r="AL471" s="96">
        <f t="shared" si="198"/>
        <v>0</v>
      </c>
      <c r="AM471" s="96">
        <f t="shared" si="198"/>
        <v>0</v>
      </c>
      <c r="AN471" s="96">
        <f t="shared" si="198"/>
        <v>0</v>
      </c>
      <c r="AO471" s="96">
        <f t="shared" si="198"/>
        <v>0</v>
      </c>
      <c r="AP471" s="96">
        <f t="shared" si="198"/>
        <v>0</v>
      </c>
      <c r="AQ471" s="96">
        <f t="shared" si="198"/>
        <v>0</v>
      </c>
      <c r="AR471" s="90"/>
      <c r="AS471" s="96">
        <f aca="true" t="shared" si="199" ref="AS471:AY471">SUM(AS472:AS473)/2</f>
        <v>0</v>
      </c>
      <c r="AT471" s="96">
        <f t="shared" si="199"/>
        <v>0</v>
      </c>
      <c r="AU471" s="96">
        <f t="shared" si="199"/>
        <v>0</v>
      </c>
      <c r="AV471" s="96">
        <f t="shared" si="199"/>
        <v>0</v>
      </c>
      <c r="AW471" s="96">
        <f t="shared" si="199"/>
        <v>0</v>
      </c>
      <c r="AX471" s="96">
        <f t="shared" si="199"/>
        <v>0</v>
      </c>
      <c r="AY471" s="98">
        <f t="shared" si="199"/>
        <v>0</v>
      </c>
      <c r="AZ471" s="86"/>
    </row>
    <row r="472" spans="2:52" ht="23.25" thickBot="1">
      <c r="B472" s="80"/>
      <c r="C472" s="101" t="s">
        <v>439</v>
      </c>
      <c r="D472" s="102"/>
      <c r="E472" s="103"/>
      <c r="F472" s="103"/>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4"/>
      <c r="AL472" s="104"/>
      <c r="AM472" s="104"/>
      <c r="AN472" s="104"/>
      <c r="AO472" s="104"/>
      <c r="AP472" s="104"/>
      <c r="AQ472" s="104"/>
      <c r="AR472" s="104"/>
      <c r="AS472" s="104"/>
      <c r="AT472" s="104"/>
      <c r="AU472" s="104"/>
      <c r="AV472" s="104"/>
      <c r="AW472" s="104"/>
      <c r="AX472" s="104"/>
      <c r="AY472" s="105"/>
      <c r="AZ472" s="86"/>
    </row>
    <row r="473" spans="2:52" ht="13.5" thickBot="1">
      <c r="B473" s="80"/>
      <c r="C473" s="106"/>
      <c r="D473" s="113" t="s">
        <v>108</v>
      </c>
      <c r="E473" s="108" t="s">
        <v>109</v>
      </c>
      <c r="F473" s="109"/>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0"/>
      <c r="AL473" s="110"/>
      <c r="AM473" s="110"/>
      <c r="AN473" s="110"/>
      <c r="AO473" s="110"/>
      <c r="AP473" s="110"/>
      <c r="AQ473" s="110"/>
      <c r="AR473" s="110"/>
      <c r="AS473" s="110"/>
      <c r="AT473" s="110"/>
      <c r="AU473" s="110"/>
      <c r="AV473" s="110"/>
      <c r="AW473" s="110"/>
      <c r="AX473" s="114"/>
      <c r="AY473" s="115"/>
      <c r="AZ473" s="86"/>
    </row>
    <row r="474" spans="2:52" ht="12.75">
      <c r="B474" s="80"/>
      <c r="C474" s="94" t="s">
        <v>440</v>
      </c>
      <c r="D474" s="100" t="s">
        <v>111</v>
      </c>
      <c r="E474" s="100"/>
      <c r="F474" s="100"/>
      <c r="G474" s="96">
        <f>SUM(G475:G476)</f>
        <v>0</v>
      </c>
      <c r="H474" s="96">
        <f>SUM(H475:H476)</f>
        <v>0</v>
      </c>
      <c r="I474" s="96">
        <f>SUM(I475:I476)</f>
        <v>0</v>
      </c>
      <c r="J474" s="96">
        <f>SUM(J475:J476)</f>
        <v>0</v>
      </c>
      <c r="K474" s="97"/>
      <c r="L474" s="97"/>
      <c r="M474" s="96">
        <f aca="true" t="shared" si="200" ref="M474:AQ474">SUM(M475:M476)</f>
        <v>0</v>
      </c>
      <c r="N474" s="96">
        <f t="shared" si="200"/>
        <v>0</v>
      </c>
      <c r="O474" s="96">
        <f t="shared" si="200"/>
        <v>0</v>
      </c>
      <c r="P474" s="96">
        <f t="shared" si="200"/>
        <v>0</v>
      </c>
      <c r="Q474" s="96">
        <f t="shared" si="200"/>
        <v>0</v>
      </c>
      <c r="R474" s="96">
        <f t="shared" si="200"/>
        <v>0</v>
      </c>
      <c r="S474" s="96">
        <f t="shared" si="200"/>
        <v>0</v>
      </c>
      <c r="T474" s="96">
        <f t="shared" si="200"/>
        <v>0</v>
      </c>
      <c r="U474" s="96">
        <f t="shared" si="200"/>
        <v>0</v>
      </c>
      <c r="V474" s="96">
        <f t="shared" si="200"/>
        <v>0</v>
      </c>
      <c r="W474" s="96">
        <f t="shared" si="200"/>
        <v>0</v>
      </c>
      <c r="X474" s="96">
        <f t="shared" si="200"/>
        <v>0</v>
      </c>
      <c r="Y474" s="96">
        <f t="shared" si="200"/>
        <v>0</v>
      </c>
      <c r="Z474" s="96">
        <f t="shared" si="200"/>
        <v>0</v>
      </c>
      <c r="AA474" s="96">
        <f t="shared" si="200"/>
        <v>0</v>
      </c>
      <c r="AB474" s="96">
        <f t="shared" si="200"/>
        <v>0</v>
      </c>
      <c r="AC474" s="96">
        <f t="shared" si="200"/>
        <v>0</v>
      </c>
      <c r="AD474" s="96">
        <f t="shared" si="200"/>
        <v>0</v>
      </c>
      <c r="AE474" s="96">
        <f t="shared" si="200"/>
        <v>0</v>
      </c>
      <c r="AF474" s="96">
        <f t="shared" si="200"/>
        <v>0</v>
      </c>
      <c r="AG474" s="96">
        <f t="shared" si="200"/>
        <v>0</v>
      </c>
      <c r="AH474" s="96">
        <f t="shared" si="200"/>
        <v>0</v>
      </c>
      <c r="AI474" s="96">
        <f t="shared" si="200"/>
        <v>0</v>
      </c>
      <c r="AJ474" s="96">
        <f t="shared" si="200"/>
        <v>0</v>
      </c>
      <c r="AK474" s="96">
        <f t="shared" si="200"/>
        <v>0</v>
      </c>
      <c r="AL474" s="96">
        <f t="shared" si="200"/>
        <v>0</v>
      </c>
      <c r="AM474" s="96">
        <f t="shared" si="200"/>
        <v>0</v>
      </c>
      <c r="AN474" s="96">
        <f t="shared" si="200"/>
        <v>0</v>
      </c>
      <c r="AO474" s="96">
        <f t="shared" si="200"/>
        <v>0</v>
      </c>
      <c r="AP474" s="96">
        <f t="shared" si="200"/>
        <v>0</v>
      </c>
      <c r="AQ474" s="96">
        <f t="shared" si="200"/>
        <v>0</v>
      </c>
      <c r="AR474" s="90"/>
      <c r="AS474" s="96">
        <f aca="true" t="shared" si="201" ref="AS474:AY474">SUM(AS475:AS476)/2</f>
        <v>0</v>
      </c>
      <c r="AT474" s="96">
        <f t="shared" si="201"/>
        <v>0</v>
      </c>
      <c r="AU474" s="96">
        <f t="shared" si="201"/>
        <v>0</v>
      </c>
      <c r="AV474" s="96">
        <f t="shared" si="201"/>
        <v>0</v>
      </c>
      <c r="AW474" s="96">
        <f t="shared" si="201"/>
        <v>0</v>
      </c>
      <c r="AX474" s="96">
        <f t="shared" si="201"/>
        <v>0</v>
      </c>
      <c r="AY474" s="98">
        <f t="shared" si="201"/>
        <v>0</v>
      </c>
      <c r="AZ474" s="86"/>
    </row>
    <row r="475" spans="2:52" ht="23.25" thickBot="1">
      <c r="B475" s="80"/>
      <c r="C475" s="101" t="s">
        <v>441</v>
      </c>
      <c r="D475" s="102"/>
      <c r="E475" s="103"/>
      <c r="F475" s="103"/>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4"/>
      <c r="AL475" s="104"/>
      <c r="AM475" s="104"/>
      <c r="AN475" s="104"/>
      <c r="AO475" s="104"/>
      <c r="AP475" s="104"/>
      <c r="AQ475" s="104"/>
      <c r="AR475" s="104"/>
      <c r="AS475" s="104"/>
      <c r="AT475" s="104"/>
      <c r="AU475" s="104"/>
      <c r="AV475" s="104"/>
      <c r="AW475" s="104"/>
      <c r="AX475" s="104"/>
      <c r="AY475" s="105"/>
      <c r="AZ475" s="86"/>
    </row>
    <row r="476" spans="2:52" ht="13.5" thickBot="1">
      <c r="B476" s="80"/>
      <c r="C476" s="106"/>
      <c r="D476" s="113" t="s">
        <v>108</v>
      </c>
      <c r="E476" s="108" t="s">
        <v>109</v>
      </c>
      <c r="F476" s="109"/>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0"/>
      <c r="AL476" s="110"/>
      <c r="AM476" s="110"/>
      <c r="AN476" s="110"/>
      <c r="AO476" s="110"/>
      <c r="AP476" s="110"/>
      <c r="AQ476" s="110"/>
      <c r="AR476" s="110"/>
      <c r="AS476" s="110"/>
      <c r="AT476" s="110"/>
      <c r="AU476" s="110"/>
      <c r="AV476" s="110"/>
      <c r="AW476" s="110"/>
      <c r="AX476" s="114"/>
      <c r="AY476" s="115"/>
      <c r="AZ476" s="86"/>
    </row>
    <row r="477" spans="2:52" ht="12.75">
      <c r="B477" s="80"/>
      <c r="C477" s="94" t="s">
        <v>442</v>
      </c>
      <c r="D477" s="100" t="s">
        <v>114</v>
      </c>
      <c r="E477" s="100"/>
      <c r="F477" s="100"/>
      <c r="G477" s="96">
        <f>SUM(G478:G479)</f>
        <v>0</v>
      </c>
      <c r="H477" s="96">
        <f>SUM(H478:H479)</f>
        <v>0</v>
      </c>
      <c r="I477" s="96">
        <f>SUM(I478:I479)</f>
        <v>0</v>
      </c>
      <c r="J477" s="96">
        <f>SUM(J478:J479)</f>
        <v>0</v>
      </c>
      <c r="K477" s="97"/>
      <c r="L477" s="97"/>
      <c r="M477" s="96">
        <f aca="true" t="shared" si="202" ref="M477:AQ477">SUM(M478:M479)</f>
        <v>0</v>
      </c>
      <c r="N477" s="96">
        <f t="shared" si="202"/>
        <v>0</v>
      </c>
      <c r="O477" s="96">
        <f t="shared" si="202"/>
        <v>0</v>
      </c>
      <c r="P477" s="96">
        <f t="shared" si="202"/>
        <v>0</v>
      </c>
      <c r="Q477" s="96">
        <f t="shared" si="202"/>
        <v>0</v>
      </c>
      <c r="R477" s="96">
        <f t="shared" si="202"/>
        <v>0</v>
      </c>
      <c r="S477" s="96">
        <f t="shared" si="202"/>
        <v>0</v>
      </c>
      <c r="T477" s="96">
        <f t="shared" si="202"/>
        <v>0</v>
      </c>
      <c r="U477" s="96">
        <f t="shared" si="202"/>
        <v>0</v>
      </c>
      <c r="V477" s="96">
        <f t="shared" si="202"/>
        <v>0</v>
      </c>
      <c r="W477" s="96">
        <f t="shared" si="202"/>
        <v>0</v>
      </c>
      <c r="X477" s="96">
        <f t="shared" si="202"/>
        <v>0</v>
      </c>
      <c r="Y477" s="96">
        <f t="shared" si="202"/>
        <v>0</v>
      </c>
      <c r="Z477" s="96">
        <f t="shared" si="202"/>
        <v>0</v>
      </c>
      <c r="AA477" s="96">
        <f t="shared" si="202"/>
        <v>0</v>
      </c>
      <c r="AB477" s="96">
        <f t="shared" si="202"/>
        <v>0</v>
      </c>
      <c r="AC477" s="96">
        <f t="shared" si="202"/>
        <v>0</v>
      </c>
      <c r="AD477" s="96">
        <f t="shared" si="202"/>
        <v>0</v>
      </c>
      <c r="AE477" s="96">
        <f t="shared" si="202"/>
        <v>0</v>
      </c>
      <c r="AF477" s="96">
        <f t="shared" si="202"/>
        <v>0</v>
      </c>
      <c r="AG477" s="96">
        <f t="shared" si="202"/>
        <v>0</v>
      </c>
      <c r="AH477" s="96">
        <f t="shared" si="202"/>
        <v>0</v>
      </c>
      <c r="AI477" s="96">
        <f t="shared" si="202"/>
        <v>0</v>
      </c>
      <c r="AJ477" s="96">
        <f t="shared" si="202"/>
        <v>0</v>
      </c>
      <c r="AK477" s="96">
        <f t="shared" si="202"/>
        <v>0</v>
      </c>
      <c r="AL477" s="96">
        <f t="shared" si="202"/>
        <v>0</v>
      </c>
      <c r="AM477" s="96">
        <f t="shared" si="202"/>
        <v>0</v>
      </c>
      <c r="AN477" s="96">
        <f t="shared" si="202"/>
        <v>0</v>
      </c>
      <c r="AO477" s="96">
        <f t="shared" si="202"/>
        <v>0</v>
      </c>
      <c r="AP477" s="96">
        <f t="shared" si="202"/>
        <v>0</v>
      </c>
      <c r="AQ477" s="96">
        <f t="shared" si="202"/>
        <v>0</v>
      </c>
      <c r="AR477" s="90"/>
      <c r="AS477" s="96">
        <f aca="true" t="shared" si="203" ref="AS477:AY477">SUM(AS478:AS479)/2</f>
        <v>0</v>
      </c>
      <c r="AT477" s="96">
        <f t="shared" si="203"/>
        <v>0</v>
      </c>
      <c r="AU477" s="96">
        <f t="shared" si="203"/>
        <v>0</v>
      </c>
      <c r="AV477" s="96">
        <f t="shared" si="203"/>
        <v>0</v>
      </c>
      <c r="AW477" s="96">
        <f t="shared" si="203"/>
        <v>0</v>
      </c>
      <c r="AX477" s="96">
        <f t="shared" si="203"/>
        <v>0</v>
      </c>
      <c r="AY477" s="98">
        <f t="shared" si="203"/>
        <v>0</v>
      </c>
      <c r="AZ477" s="86"/>
    </row>
    <row r="478" spans="2:52" ht="23.25" thickBot="1">
      <c r="B478" s="80"/>
      <c r="C478" s="101" t="s">
        <v>443</v>
      </c>
      <c r="D478" s="102"/>
      <c r="E478" s="103"/>
      <c r="F478" s="103"/>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4"/>
      <c r="AL478" s="104"/>
      <c r="AM478" s="104"/>
      <c r="AN478" s="104"/>
      <c r="AO478" s="104"/>
      <c r="AP478" s="104"/>
      <c r="AQ478" s="104"/>
      <c r="AR478" s="104"/>
      <c r="AS478" s="104"/>
      <c r="AT478" s="104"/>
      <c r="AU478" s="104"/>
      <c r="AV478" s="104"/>
      <c r="AW478" s="104"/>
      <c r="AX478" s="104"/>
      <c r="AY478" s="105"/>
      <c r="AZ478" s="86"/>
    </row>
    <row r="479" spans="2:52" ht="13.5" thickBot="1">
      <c r="B479" s="80"/>
      <c r="C479" s="106"/>
      <c r="D479" s="113" t="s">
        <v>108</v>
      </c>
      <c r="E479" s="108" t="s">
        <v>109</v>
      </c>
      <c r="F479" s="109"/>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0"/>
      <c r="AL479" s="110"/>
      <c r="AM479" s="110"/>
      <c r="AN479" s="110"/>
      <c r="AO479" s="110"/>
      <c r="AP479" s="110"/>
      <c r="AQ479" s="110"/>
      <c r="AR479" s="110"/>
      <c r="AS479" s="110"/>
      <c r="AT479" s="110"/>
      <c r="AU479" s="110"/>
      <c r="AV479" s="110"/>
      <c r="AW479" s="110"/>
      <c r="AX479" s="114"/>
      <c r="AY479" s="115"/>
      <c r="AZ479" s="86"/>
    </row>
    <row r="480" spans="2:52" ht="12.75">
      <c r="B480" s="80"/>
      <c r="C480" s="94" t="s">
        <v>444</v>
      </c>
      <c r="D480" s="100" t="s">
        <v>117</v>
      </c>
      <c r="E480" s="100"/>
      <c r="F480" s="100"/>
      <c r="G480" s="96">
        <f>SUM(G481:G482)</f>
        <v>0</v>
      </c>
      <c r="H480" s="96">
        <f>SUM(H481:H482)</f>
        <v>0</v>
      </c>
      <c r="I480" s="96">
        <f>SUM(I481:I482)</f>
        <v>0</v>
      </c>
      <c r="J480" s="96">
        <f>SUM(J481:J482)</f>
        <v>0</v>
      </c>
      <c r="K480" s="97"/>
      <c r="L480" s="97"/>
      <c r="M480" s="96">
        <f aca="true" t="shared" si="204" ref="M480:AQ480">SUM(M481:M482)</f>
        <v>0</v>
      </c>
      <c r="N480" s="96">
        <f t="shared" si="204"/>
        <v>0</v>
      </c>
      <c r="O480" s="96">
        <f t="shared" si="204"/>
        <v>0</v>
      </c>
      <c r="P480" s="96">
        <f t="shared" si="204"/>
        <v>0</v>
      </c>
      <c r="Q480" s="96">
        <f t="shared" si="204"/>
        <v>0</v>
      </c>
      <c r="R480" s="96">
        <f t="shared" si="204"/>
        <v>0</v>
      </c>
      <c r="S480" s="96">
        <f t="shared" si="204"/>
        <v>0</v>
      </c>
      <c r="T480" s="96">
        <f t="shared" si="204"/>
        <v>0</v>
      </c>
      <c r="U480" s="96">
        <f t="shared" si="204"/>
        <v>0</v>
      </c>
      <c r="V480" s="96">
        <f t="shared" si="204"/>
        <v>0</v>
      </c>
      <c r="W480" s="96">
        <f t="shared" si="204"/>
        <v>0</v>
      </c>
      <c r="X480" s="96">
        <f t="shared" si="204"/>
        <v>0</v>
      </c>
      <c r="Y480" s="96">
        <f t="shared" si="204"/>
        <v>0</v>
      </c>
      <c r="Z480" s="96">
        <f t="shared" si="204"/>
        <v>0</v>
      </c>
      <c r="AA480" s="96">
        <f t="shared" si="204"/>
        <v>0</v>
      </c>
      <c r="AB480" s="96">
        <f t="shared" si="204"/>
        <v>0</v>
      </c>
      <c r="AC480" s="96">
        <f t="shared" si="204"/>
        <v>0</v>
      </c>
      <c r="AD480" s="96">
        <f t="shared" si="204"/>
        <v>0</v>
      </c>
      <c r="AE480" s="96">
        <f t="shared" si="204"/>
        <v>0</v>
      </c>
      <c r="AF480" s="96">
        <f t="shared" si="204"/>
        <v>0</v>
      </c>
      <c r="AG480" s="96">
        <f t="shared" si="204"/>
        <v>0</v>
      </c>
      <c r="AH480" s="96">
        <f t="shared" si="204"/>
        <v>0</v>
      </c>
      <c r="AI480" s="96">
        <f t="shared" si="204"/>
        <v>0</v>
      </c>
      <c r="AJ480" s="96">
        <f t="shared" si="204"/>
        <v>0</v>
      </c>
      <c r="AK480" s="96">
        <f t="shared" si="204"/>
        <v>0</v>
      </c>
      <c r="AL480" s="96">
        <f t="shared" si="204"/>
        <v>0</v>
      </c>
      <c r="AM480" s="96">
        <f t="shared" si="204"/>
        <v>0</v>
      </c>
      <c r="AN480" s="96">
        <f t="shared" si="204"/>
        <v>0</v>
      </c>
      <c r="AO480" s="96">
        <f t="shared" si="204"/>
        <v>0</v>
      </c>
      <c r="AP480" s="96">
        <f t="shared" si="204"/>
        <v>0</v>
      </c>
      <c r="AQ480" s="96">
        <f t="shared" si="204"/>
        <v>0</v>
      </c>
      <c r="AR480" s="90"/>
      <c r="AS480" s="96">
        <f aca="true" t="shared" si="205" ref="AS480:AY480">SUM(AS481:AS482)/2</f>
        <v>0</v>
      </c>
      <c r="AT480" s="96">
        <f t="shared" si="205"/>
        <v>0</v>
      </c>
      <c r="AU480" s="96">
        <f t="shared" si="205"/>
        <v>0</v>
      </c>
      <c r="AV480" s="96">
        <f t="shared" si="205"/>
        <v>0</v>
      </c>
      <c r="AW480" s="96">
        <f t="shared" si="205"/>
        <v>0</v>
      </c>
      <c r="AX480" s="96">
        <f t="shared" si="205"/>
        <v>0</v>
      </c>
      <c r="AY480" s="98">
        <f t="shared" si="205"/>
        <v>0</v>
      </c>
      <c r="AZ480" s="86"/>
    </row>
    <row r="481" spans="2:52" ht="23.25" thickBot="1">
      <c r="B481" s="80"/>
      <c r="C481" s="101" t="s">
        <v>445</v>
      </c>
      <c r="D481" s="102"/>
      <c r="E481" s="103"/>
      <c r="F481" s="103"/>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4"/>
      <c r="AY481" s="105"/>
      <c r="AZ481" s="86"/>
    </row>
    <row r="482" spans="2:52" ht="13.5" thickBot="1">
      <c r="B482" s="80"/>
      <c r="C482" s="106"/>
      <c r="D482" s="113" t="s">
        <v>108</v>
      </c>
      <c r="E482" s="108" t="s">
        <v>109</v>
      </c>
      <c r="F482" s="109"/>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4"/>
      <c r="AY482" s="115"/>
      <c r="AZ482" s="86"/>
    </row>
    <row r="483" spans="2:52" ht="12.75">
      <c r="B483" s="80"/>
      <c r="C483" s="94" t="s">
        <v>446</v>
      </c>
      <c r="D483" s="99" t="s">
        <v>126</v>
      </c>
      <c r="E483" s="99"/>
      <c r="F483" s="99"/>
      <c r="G483" s="96">
        <f>G484+G487+G490+G493</f>
        <v>0</v>
      </c>
      <c r="H483" s="96">
        <f>H484+H487+H490+H493</f>
        <v>0</v>
      </c>
      <c r="I483" s="96">
        <f>I484+I487+I490+I493</f>
        <v>0</v>
      </c>
      <c r="J483" s="96">
        <f>J484+J487+J490+J493</f>
        <v>0</v>
      </c>
      <c r="K483" s="97"/>
      <c r="L483" s="97"/>
      <c r="M483" s="96">
        <f aca="true" t="shared" si="206" ref="M483:AQ483">M484+M487+M490+M493</f>
        <v>0</v>
      </c>
      <c r="N483" s="96">
        <f t="shared" si="206"/>
        <v>0</v>
      </c>
      <c r="O483" s="96">
        <f t="shared" si="206"/>
        <v>0</v>
      </c>
      <c r="P483" s="96">
        <f t="shared" si="206"/>
        <v>0</v>
      </c>
      <c r="Q483" s="96">
        <f t="shared" si="206"/>
        <v>0</v>
      </c>
      <c r="R483" s="96">
        <f t="shared" si="206"/>
        <v>0</v>
      </c>
      <c r="S483" s="96">
        <f t="shared" si="206"/>
        <v>0</v>
      </c>
      <c r="T483" s="96">
        <f t="shared" si="206"/>
        <v>0</v>
      </c>
      <c r="U483" s="96">
        <f t="shared" si="206"/>
        <v>0</v>
      </c>
      <c r="V483" s="96">
        <f t="shared" si="206"/>
        <v>0</v>
      </c>
      <c r="W483" s="96">
        <f t="shared" si="206"/>
        <v>0</v>
      </c>
      <c r="X483" s="96">
        <f t="shared" si="206"/>
        <v>0</v>
      </c>
      <c r="Y483" s="96">
        <f t="shared" si="206"/>
        <v>0</v>
      </c>
      <c r="Z483" s="96">
        <f t="shared" si="206"/>
        <v>0</v>
      </c>
      <c r="AA483" s="96">
        <f t="shared" si="206"/>
        <v>0</v>
      </c>
      <c r="AB483" s="96">
        <f t="shared" si="206"/>
        <v>0</v>
      </c>
      <c r="AC483" s="96">
        <f t="shared" si="206"/>
        <v>0</v>
      </c>
      <c r="AD483" s="96">
        <f t="shared" si="206"/>
        <v>0</v>
      </c>
      <c r="AE483" s="96">
        <f t="shared" si="206"/>
        <v>0</v>
      </c>
      <c r="AF483" s="96">
        <f t="shared" si="206"/>
        <v>0</v>
      </c>
      <c r="AG483" s="96">
        <f t="shared" si="206"/>
        <v>0</v>
      </c>
      <c r="AH483" s="96">
        <f t="shared" si="206"/>
        <v>0</v>
      </c>
      <c r="AI483" s="96">
        <f t="shared" si="206"/>
        <v>0</v>
      </c>
      <c r="AJ483" s="96">
        <f t="shared" si="206"/>
        <v>0</v>
      </c>
      <c r="AK483" s="96">
        <f t="shared" si="206"/>
        <v>0</v>
      </c>
      <c r="AL483" s="96">
        <f t="shared" si="206"/>
        <v>0</v>
      </c>
      <c r="AM483" s="96">
        <f t="shared" si="206"/>
        <v>0</v>
      </c>
      <c r="AN483" s="96">
        <f t="shared" si="206"/>
        <v>0</v>
      </c>
      <c r="AO483" s="96">
        <f t="shared" si="206"/>
        <v>0</v>
      </c>
      <c r="AP483" s="96">
        <f t="shared" si="206"/>
        <v>0</v>
      </c>
      <c r="AQ483" s="96">
        <f t="shared" si="206"/>
        <v>0</v>
      </c>
      <c r="AR483" s="90"/>
      <c r="AS483" s="96">
        <f aca="true" t="shared" si="207" ref="AS483:AY483">AS484+AS487+AS490+AS493</f>
        <v>0</v>
      </c>
      <c r="AT483" s="96">
        <f t="shared" si="207"/>
        <v>0</v>
      </c>
      <c r="AU483" s="96">
        <f t="shared" si="207"/>
        <v>0</v>
      </c>
      <c r="AV483" s="96">
        <f t="shared" si="207"/>
        <v>0</v>
      </c>
      <c r="AW483" s="96">
        <f t="shared" si="207"/>
        <v>0</v>
      </c>
      <c r="AX483" s="96">
        <f t="shared" si="207"/>
        <v>0</v>
      </c>
      <c r="AY483" s="98">
        <f t="shared" si="207"/>
        <v>0</v>
      </c>
      <c r="AZ483" s="86"/>
    </row>
    <row r="484" spans="2:52" ht="12.75">
      <c r="B484" s="80"/>
      <c r="C484" s="94" t="s">
        <v>447</v>
      </c>
      <c r="D484" s="100" t="s">
        <v>128</v>
      </c>
      <c r="E484" s="100"/>
      <c r="F484" s="100"/>
      <c r="G484" s="96">
        <f>SUM(G485:G486)</f>
        <v>0</v>
      </c>
      <c r="H484" s="96">
        <f>SUM(H485:H486)</f>
        <v>0</v>
      </c>
      <c r="I484" s="96">
        <f>SUM(I485:I486)</f>
        <v>0</v>
      </c>
      <c r="J484" s="96">
        <f>SUM(J485:J486)</f>
        <v>0</v>
      </c>
      <c r="K484" s="97"/>
      <c r="L484" s="97"/>
      <c r="M484" s="96">
        <f aca="true" t="shared" si="208" ref="M484:AQ484">SUM(M485:M486)</f>
        <v>0</v>
      </c>
      <c r="N484" s="96">
        <f t="shared" si="208"/>
        <v>0</v>
      </c>
      <c r="O484" s="96">
        <f t="shared" si="208"/>
        <v>0</v>
      </c>
      <c r="P484" s="96">
        <f t="shared" si="208"/>
        <v>0</v>
      </c>
      <c r="Q484" s="96">
        <f t="shared" si="208"/>
        <v>0</v>
      </c>
      <c r="R484" s="96">
        <f t="shared" si="208"/>
        <v>0</v>
      </c>
      <c r="S484" s="96">
        <f t="shared" si="208"/>
        <v>0</v>
      </c>
      <c r="T484" s="96">
        <f t="shared" si="208"/>
        <v>0</v>
      </c>
      <c r="U484" s="96">
        <f t="shared" si="208"/>
        <v>0</v>
      </c>
      <c r="V484" s="96">
        <f t="shared" si="208"/>
        <v>0</v>
      </c>
      <c r="W484" s="96">
        <f t="shared" si="208"/>
        <v>0</v>
      </c>
      <c r="X484" s="96">
        <f t="shared" si="208"/>
        <v>0</v>
      </c>
      <c r="Y484" s="96">
        <f t="shared" si="208"/>
        <v>0</v>
      </c>
      <c r="Z484" s="96">
        <f t="shared" si="208"/>
        <v>0</v>
      </c>
      <c r="AA484" s="96">
        <f t="shared" si="208"/>
        <v>0</v>
      </c>
      <c r="AB484" s="96">
        <f t="shared" si="208"/>
        <v>0</v>
      </c>
      <c r="AC484" s="96">
        <f t="shared" si="208"/>
        <v>0</v>
      </c>
      <c r="AD484" s="96">
        <f t="shared" si="208"/>
        <v>0</v>
      </c>
      <c r="AE484" s="96">
        <f t="shared" si="208"/>
        <v>0</v>
      </c>
      <c r="AF484" s="96">
        <f t="shared" si="208"/>
        <v>0</v>
      </c>
      <c r="AG484" s="96">
        <f t="shared" si="208"/>
        <v>0</v>
      </c>
      <c r="AH484" s="96">
        <f t="shared" si="208"/>
        <v>0</v>
      </c>
      <c r="AI484" s="96">
        <f t="shared" si="208"/>
        <v>0</v>
      </c>
      <c r="AJ484" s="96">
        <f t="shared" si="208"/>
        <v>0</v>
      </c>
      <c r="AK484" s="96">
        <f t="shared" si="208"/>
        <v>0</v>
      </c>
      <c r="AL484" s="96">
        <f t="shared" si="208"/>
        <v>0</v>
      </c>
      <c r="AM484" s="96">
        <f t="shared" si="208"/>
        <v>0</v>
      </c>
      <c r="AN484" s="96">
        <f t="shared" si="208"/>
        <v>0</v>
      </c>
      <c r="AO484" s="96">
        <f t="shared" si="208"/>
        <v>0</v>
      </c>
      <c r="AP484" s="96">
        <f t="shared" si="208"/>
        <v>0</v>
      </c>
      <c r="AQ484" s="96">
        <f t="shared" si="208"/>
        <v>0</v>
      </c>
      <c r="AR484" s="90"/>
      <c r="AS484" s="96">
        <f aca="true" t="shared" si="209" ref="AS484:AY484">SUM(AS485:AS486)/2</f>
        <v>0</v>
      </c>
      <c r="AT484" s="96">
        <f t="shared" si="209"/>
        <v>0</v>
      </c>
      <c r="AU484" s="96">
        <f t="shared" si="209"/>
        <v>0</v>
      </c>
      <c r="AV484" s="96">
        <f t="shared" si="209"/>
        <v>0</v>
      </c>
      <c r="AW484" s="96">
        <f t="shared" si="209"/>
        <v>0</v>
      </c>
      <c r="AX484" s="96">
        <f t="shared" si="209"/>
        <v>0</v>
      </c>
      <c r="AY484" s="98">
        <f t="shared" si="209"/>
        <v>0</v>
      </c>
      <c r="AZ484" s="86"/>
    </row>
    <row r="485" spans="2:52" ht="23.25" thickBot="1">
      <c r="B485" s="80"/>
      <c r="C485" s="101" t="s">
        <v>448</v>
      </c>
      <c r="D485" s="102"/>
      <c r="E485" s="103"/>
      <c r="F485" s="103"/>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4"/>
      <c r="AL485" s="104"/>
      <c r="AM485" s="104"/>
      <c r="AN485" s="104"/>
      <c r="AO485" s="104"/>
      <c r="AP485" s="104"/>
      <c r="AQ485" s="104"/>
      <c r="AR485" s="104"/>
      <c r="AS485" s="104"/>
      <c r="AT485" s="104"/>
      <c r="AU485" s="104"/>
      <c r="AV485" s="104"/>
      <c r="AW485" s="104"/>
      <c r="AX485" s="104"/>
      <c r="AY485" s="105"/>
      <c r="AZ485" s="86"/>
    </row>
    <row r="486" spans="2:52" ht="13.5" thickBot="1">
      <c r="B486" s="80"/>
      <c r="C486" s="106"/>
      <c r="D486" s="113" t="s">
        <v>108</v>
      </c>
      <c r="E486" s="108" t="s">
        <v>109</v>
      </c>
      <c r="F486" s="109"/>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10"/>
      <c r="AI486" s="110"/>
      <c r="AJ486" s="110"/>
      <c r="AK486" s="110"/>
      <c r="AL486" s="110"/>
      <c r="AM486" s="110"/>
      <c r="AN486" s="110"/>
      <c r="AO486" s="110"/>
      <c r="AP486" s="110"/>
      <c r="AQ486" s="110"/>
      <c r="AR486" s="110"/>
      <c r="AS486" s="110"/>
      <c r="AT486" s="110"/>
      <c r="AU486" s="110"/>
      <c r="AV486" s="110"/>
      <c r="AW486" s="110"/>
      <c r="AX486" s="114"/>
      <c r="AY486" s="115"/>
      <c r="AZ486" s="86"/>
    </row>
    <row r="487" spans="2:52" ht="12.75">
      <c r="B487" s="80"/>
      <c r="C487" s="94" t="s">
        <v>449</v>
      </c>
      <c r="D487" s="100" t="s">
        <v>131</v>
      </c>
      <c r="E487" s="100"/>
      <c r="F487" s="100"/>
      <c r="G487" s="96">
        <f>SUM(G488:G489)</f>
        <v>0</v>
      </c>
      <c r="H487" s="96">
        <f>SUM(H488:H489)</f>
        <v>0</v>
      </c>
      <c r="I487" s="96">
        <f>SUM(I488:I489)</f>
        <v>0</v>
      </c>
      <c r="J487" s="96">
        <f>SUM(J488:J489)</f>
        <v>0</v>
      </c>
      <c r="K487" s="97"/>
      <c r="L487" s="97"/>
      <c r="M487" s="96">
        <f aca="true" t="shared" si="210" ref="M487:AQ487">SUM(M488:M489)</f>
        <v>0</v>
      </c>
      <c r="N487" s="96">
        <f t="shared" si="210"/>
        <v>0</v>
      </c>
      <c r="O487" s="96">
        <f t="shared" si="210"/>
        <v>0</v>
      </c>
      <c r="P487" s="96">
        <f t="shared" si="210"/>
        <v>0</v>
      </c>
      <c r="Q487" s="96">
        <f t="shared" si="210"/>
        <v>0</v>
      </c>
      <c r="R487" s="96">
        <f t="shared" si="210"/>
        <v>0</v>
      </c>
      <c r="S487" s="96">
        <f t="shared" si="210"/>
        <v>0</v>
      </c>
      <c r="T487" s="96">
        <f t="shared" si="210"/>
        <v>0</v>
      </c>
      <c r="U487" s="96">
        <f t="shared" si="210"/>
        <v>0</v>
      </c>
      <c r="V487" s="96">
        <f t="shared" si="210"/>
        <v>0</v>
      </c>
      <c r="W487" s="96">
        <f t="shared" si="210"/>
        <v>0</v>
      </c>
      <c r="X487" s="96">
        <f t="shared" si="210"/>
        <v>0</v>
      </c>
      <c r="Y487" s="96">
        <f t="shared" si="210"/>
        <v>0</v>
      </c>
      <c r="Z487" s="96">
        <f t="shared" si="210"/>
        <v>0</v>
      </c>
      <c r="AA487" s="96">
        <f t="shared" si="210"/>
        <v>0</v>
      </c>
      <c r="AB487" s="96">
        <f t="shared" si="210"/>
        <v>0</v>
      </c>
      <c r="AC487" s="96">
        <f t="shared" si="210"/>
        <v>0</v>
      </c>
      <c r="AD487" s="96">
        <f t="shared" si="210"/>
        <v>0</v>
      </c>
      <c r="AE487" s="96">
        <f t="shared" si="210"/>
        <v>0</v>
      </c>
      <c r="AF487" s="96">
        <f t="shared" si="210"/>
        <v>0</v>
      </c>
      <c r="AG487" s="96">
        <f t="shared" si="210"/>
        <v>0</v>
      </c>
      <c r="AH487" s="96">
        <f t="shared" si="210"/>
        <v>0</v>
      </c>
      <c r="AI487" s="96">
        <f t="shared" si="210"/>
        <v>0</v>
      </c>
      <c r="AJ487" s="96">
        <f t="shared" si="210"/>
        <v>0</v>
      </c>
      <c r="AK487" s="96">
        <f t="shared" si="210"/>
        <v>0</v>
      </c>
      <c r="AL487" s="96">
        <f t="shared" si="210"/>
        <v>0</v>
      </c>
      <c r="AM487" s="96">
        <f t="shared" si="210"/>
        <v>0</v>
      </c>
      <c r="AN487" s="96">
        <f t="shared" si="210"/>
        <v>0</v>
      </c>
      <c r="AO487" s="96">
        <f t="shared" si="210"/>
        <v>0</v>
      </c>
      <c r="AP487" s="96">
        <f t="shared" si="210"/>
        <v>0</v>
      </c>
      <c r="AQ487" s="96">
        <f t="shared" si="210"/>
        <v>0</v>
      </c>
      <c r="AR487" s="90"/>
      <c r="AS487" s="96">
        <f aca="true" t="shared" si="211" ref="AS487:AY487">SUM(AS488:AS489)/2</f>
        <v>0</v>
      </c>
      <c r="AT487" s="96">
        <f t="shared" si="211"/>
        <v>0</v>
      </c>
      <c r="AU487" s="96">
        <f t="shared" si="211"/>
        <v>0</v>
      </c>
      <c r="AV487" s="96">
        <f t="shared" si="211"/>
        <v>0</v>
      </c>
      <c r="AW487" s="96">
        <f t="shared" si="211"/>
        <v>0</v>
      </c>
      <c r="AX487" s="96">
        <f t="shared" si="211"/>
        <v>0</v>
      </c>
      <c r="AY487" s="98">
        <f t="shared" si="211"/>
        <v>0</v>
      </c>
      <c r="AZ487" s="86"/>
    </row>
    <row r="488" spans="2:52" ht="23.25" thickBot="1">
      <c r="B488" s="80"/>
      <c r="C488" s="101" t="s">
        <v>450</v>
      </c>
      <c r="D488" s="102"/>
      <c r="E488" s="103"/>
      <c r="F488" s="103"/>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4"/>
      <c r="AL488" s="104"/>
      <c r="AM488" s="104"/>
      <c r="AN488" s="104"/>
      <c r="AO488" s="104"/>
      <c r="AP488" s="104"/>
      <c r="AQ488" s="104"/>
      <c r="AR488" s="104"/>
      <c r="AS488" s="104"/>
      <c r="AT488" s="104"/>
      <c r="AU488" s="104"/>
      <c r="AV488" s="104"/>
      <c r="AW488" s="104"/>
      <c r="AX488" s="104"/>
      <c r="AY488" s="105"/>
      <c r="AZ488" s="86"/>
    </row>
    <row r="489" spans="2:52" ht="13.5" thickBot="1">
      <c r="B489" s="80"/>
      <c r="C489" s="106"/>
      <c r="D489" s="113" t="s">
        <v>108</v>
      </c>
      <c r="E489" s="108" t="s">
        <v>109</v>
      </c>
      <c r="F489" s="109"/>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10"/>
      <c r="AI489" s="110"/>
      <c r="AJ489" s="110"/>
      <c r="AK489" s="110"/>
      <c r="AL489" s="110"/>
      <c r="AM489" s="110"/>
      <c r="AN489" s="110"/>
      <c r="AO489" s="110"/>
      <c r="AP489" s="110"/>
      <c r="AQ489" s="110"/>
      <c r="AR489" s="110"/>
      <c r="AS489" s="110"/>
      <c r="AT489" s="110"/>
      <c r="AU489" s="110"/>
      <c r="AV489" s="110"/>
      <c r="AW489" s="110"/>
      <c r="AX489" s="114"/>
      <c r="AY489" s="115"/>
      <c r="AZ489" s="86"/>
    </row>
    <row r="490" spans="2:52" ht="12.75">
      <c r="B490" s="80"/>
      <c r="C490" s="94" t="s">
        <v>451</v>
      </c>
      <c r="D490" s="100" t="s">
        <v>134</v>
      </c>
      <c r="E490" s="100"/>
      <c r="F490" s="100"/>
      <c r="G490" s="96">
        <f>SUM(G491:G492)</f>
        <v>0</v>
      </c>
      <c r="H490" s="96">
        <f>SUM(H491:H492)</f>
        <v>0</v>
      </c>
      <c r="I490" s="96">
        <f>SUM(I491:I492)</f>
        <v>0</v>
      </c>
      <c r="J490" s="96">
        <f>SUM(J491:J492)</f>
        <v>0</v>
      </c>
      <c r="K490" s="97"/>
      <c r="L490" s="97"/>
      <c r="M490" s="96">
        <f aca="true" t="shared" si="212" ref="M490:AQ490">SUM(M491:M492)</f>
        <v>0</v>
      </c>
      <c r="N490" s="96">
        <f t="shared" si="212"/>
        <v>0</v>
      </c>
      <c r="O490" s="96">
        <f t="shared" si="212"/>
        <v>0</v>
      </c>
      <c r="P490" s="96">
        <f t="shared" si="212"/>
        <v>0</v>
      </c>
      <c r="Q490" s="96">
        <f t="shared" si="212"/>
        <v>0</v>
      </c>
      <c r="R490" s="96">
        <f t="shared" si="212"/>
        <v>0</v>
      </c>
      <c r="S490" s="96">
        <f t="shared" si="212"/>
        <v>0</v>
      </c>
      <c r="T490" s="96">
        <f t="shared" si="212"/>
        <v>0</v>
      </c>
      <c r="U490" s="96">
        <f t="shared" si="212"/>
        <v>0</v>
      </c>
      <c r="V490" s="96">
        <f t="shared" si="212"/>
        <v>0</v>
      </c>
      <c r="W490" s="96">
        <f t="shared" si="212"/>
        <v>0</v>
      </c>
      <c r="X490" s="96">
        <f t="shared" si="212"/>
        <v>0</v>
      </c>
      <c r="Y490" s="96">
        <f t="shared" si="212"/>
        <v>0</v>
      </c>
      <c r="Z490" s="96">
        <f t="shared" si="212"/>
        <v>0</v>
      </c>
      <c r="AA490" s="96">
        <f t="shared" si="212"/>
        <v>0</v>
      </c>
      <c r="AB490" s="96">
        <f t="shared" si="212"/>
        <v>0</v>
      </c>
      <c r="AC490" s="96">
        <f t="shared" si="212"/>
        <v>0</v>
      </c>
      <c r="AD490" s="96">
        <f t="shared" si="212"/>
        <v>0</v>
      </c>
      <c r="AE490" s="96">
        <f t="shared" si="212"/>
        <v>0</v>
      </c>
      <c r="AF490" s="96">
        <f t="shared" si="212"/>
        <v>0</v>
      </c>
      <c r="AG490" s="96">
        <f t="shared" si="212"/>
        <v>0</v>
      </c>
      <c r="AH490" s="96">
        <f t="shared" si="212"/>
        <v>0</v>
      </c>
      <c r="AI490" s="96">
        <f t="shared" si="212"/>
        <v>0</v>
      </c>
      <c r="AJ490" s="96">
        <f t="shared" si="212"/>
        <v>0</v>
      </c>
      <c r="AK490" s="96">
        <f t="shared" si="212"/>
        <v>0</v>
      </c>
      <c r="AL490" s="96">
        <f t="shared" si="212"/>
        <v>0</v>
      </c>
      <c r="AM490" s="96">
        <f t="shared" si="212"/>
        <v>0</v>
      </c>
      <c r="AN490" s="96">
        <f t="shared" si="212"/>
        <v>0</v>
      </c>
      <c r="AO490" s="96">
        <f t="shared" si="212"/>
        <v>0</v>
      </c>
      <c r="AP490" s="96">
        <f t="shared" si="212"/>
        <v>0</v>
      </c>
      <c r="AQ490" s="96">
        <f t="shared" si="212"/>
        <v>0</v>
      </c>
      <c r="AR490" s="90"/>
      <c r="AS490" s="96">
        <f aca="true" t="shared" si="213" ref="AS490:AY490">SUM(AS491:AS492)/2</f>
        <v>0</v>
      </c>
      <c r="AT490" s="96">
        <f t="shared" si="213"/>
        <v>0</v>
      </c>
      <c r="AU490" s="96">
        <f t="shared" si="213"/>
        <v>0</v>
      </c>
      <c r="AV490" s="96">
        <f t="shared" si="213"/>
        <v>0</v>
      </c>
      <c r="AW490" s="96">
        <f t="shared" si="213"/>
        <v>0</v>
      </c>
      <c r="AX490" s="96">
        <f t="shared" si="213"/>
        <v>0</v>
      </c>
      <c r="AY490" s="98">
        <f t="shared" si="213"/>
        <v>0</v>
      </c>
      <c r="AZ490" s="86"/>
    </row>
    <row r="491" spans="2:52" ht="23.25" thickBot="1">
      <c r="B491" s="80"/>
      <c r="C491" s="101" t="s">
        <v>452</v>
      </c>
      <c r="D491" s="102"/>
      <c r="E491" s="103"/>
      <c r="F491" s="103"/>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4"/>
      <c r="AL491" s="104"/>
      <c r="AM491" s="104"/>
      <c r="AN491" s="104"/>
      <c r="AO491" s="104"/>
      <c r="AP491" s="104"/>
      <c r="AQ491" s="104"/>
      <c r="AR491" s="104"/>
      <c r="AS491" s="104"/>
      <c r="AT491" s="104"/>
      <c r="AU491" s="104"/>
      <c r="AV491" s="104"/>
      <c r="AW491" s="104"/>
      <c r="AX491" s="104"/>
      <c r="AY491" s="105"/>
      <c r="AZ491" s="86"/>
    </row>
    <row r="492" spans="2:52" ht="13.5" thickBot="1">
      <c r="B492" s="80"/>
      <c r="C492" s="106"/>
      <c r="D492" s="113" t="s">
        <v>108</v>
      </c>
      <c r="E492" s="108" t="s">
        <v>109</v>
      </c>
      <c r="F492" s="109"/>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0"/>
      <c r="AL492" s="110"/>
      <c r="AM492" s="110"/>
      <c r="AN492" s="110"/>
      <c r="AO492" s="110"/>
      <c r="AP492" s="110"/>
      <c r="AQ492" s="110"/>
      <c r="AR492" s="110"/>
      <c r="AS492" s="110"/>
      <c r="AT492" s="110"/>
      <c r="AU492" s="110"/>
      <c r="AV492" s="110"/>
      <c r="AW492" s="110"/>
      <c r="AX492" s="114"/>
      <c r="AY492" s="115"/>
      <c r="AZ492" s="86"/>
    </row>
    <row r="493" spans="2:52" ht="12.75">
      <c r="B493" s="80"/>
      <c r="C493" s="94" t="s">
        <v>453</v>
      </c>
      <c r="D493" s="100" t="s">
        <v>137</v>
      </c>
      <c r="E493" s="100"/>
      <c r="F493" s="100"/>
      <c r="G493" s="96">
        <f>SUM(G494:G495)</f>
        <v>0</v>
      </c>
      <c r="H493" s="96">
        <f>SUM(H494:H495)</f>
        <v>0</v>
      </c>
      <c r="I493" s="96">
        <f>SUM(I494:I495)</f>
        <v>0</v>
      </c>
      <c r="J493" s="96">
        <f>SUM(J494:J495)</f>
        <v>0</v>
      </c>
      <c r="K493" s="97"/>
      <c r="L493" s="97"/>
      <c r="M493" s="96">
        <f aca="true" t="shared" si="214" ref="M493:AQ493">SUM(M494:M495)</f>
        <v>0</v>
      </c>
      <c r="N493" s="96">
        <f t="shared" si="214"/>
        <v>0</v>
      </c>
      <c r="O493" s="96">
        <f t="shared" si="214"/>
        <v>0</v>
      </c>
      <c r="P493" s="96">
        <f t="shared" si="214"/>
        <v>0</v>
      </c>
      <c r="Q493" s="96">
        <f t="shared" si="214"/>
        <v>0</v>
      </c>
      <c r="R493" s="96">
        <f t="shared" si="214"/>
        <v>0</v>
      </c>
      <c r="S493" s="96">
        <f t="shared" si="214"/>
        <v>0</v>
      </c>
      <c r="T493" s="96">
        <f t="shared" si="214"/>
        <v>0</v>
      </c>
      <c r="U493" s="96">
        <f t="shared" si="214"/>
        <v>0</v>
      </c>
      <c r="V493" s="96">
        <f t="shared" si="214"/>
        <v>0</v>
      </c>
      <c r="W493" s="96">
        <f t="shared" si="214"/>
        <v>0</v>
      </c>
      <c r="X493" s="96">
        <f t="shared" si="214"/>
        <v>0</v>
      </c>
      <c r="Y493" s="96">
        <f t="shared" si="214"/>
        <v>0</v>
      </c>
      <c r="Z493" s="96">
        <f t="shared" si="214"/>
        <v>0</v>
      </c>
      <c r="AA493" s="96">
        <f t="shared" si="214"/>
        <v>0</v>
      </c>
      <c r="AB493" s="96">
        <f t="shared" si="214"/>
        <v>0</v>
      </c>
      <c r="AC493" s="96">
        <f t="shared" si="214"/>
        <v>0</v>
      </c>
      <c r="AD493" s="96">
        <f t="shared" si="214"/>
        <v>0</v>
      </c>
      <c r="AE493" s="96">
        <f t="shared" si="214"/>
        <v>0</v>
      </c>
      <c r="AF493" s="96">
        <f t="shared" si="214"/>
        <v>0</v>
      </c>
      <c r="AG493" s="96">
        <f t="shared" si="214"/>
        <v>0</v>
      </c>
      <c r="AH493" s="96">
        <f t="shared" si="214"/>
        <v>0</v>
      </c>
      <c r="AI493" s="96">
        <f t="shared" si="214"/>
        <v>0</v>
      </c>
      <c r="AJ493" s="96">
        <f t="shared" si="214"/>
        <v>0</v>
      </c>
      <c r="AK493" s="96">
        <f t="shared" si="214"/>
        <v>0</v>
      </c>
      <c r="AL493" s="96">
        <f t="shared" si="214"/>
        <v>0</v>
      </c>
      <c r="AM493" s="96">
        <f t="shared" si="214"/>
        <v>0</v>
      </c>
      <c r="AN493" s="96">
        <f t="shared" si="214"/>
        <v>0</v>
      </c>
      <c r="AO493" s="96">
        <f t="shared" si="214"/>
        <v>0</v>
      </c>
      <c r="AP493" s="96">
        <f t="shared" si="214"/>
        <v>0</v>
      </c>
      <c r="AQ493" s="96">
        <f t="shared" si="214"/>
        <v>0</v>
      </c>
      <c r="AR493" s="90"/>
      <c r="AS493" s="96">
        <f aca="true" t="shared" si="215" ref="AS493:AY493">SUM(AS494:AS495)/2</f>
        <v>0</v>
      </c>
      <c r="AT493" s="96">
        <f t="shared" si="215"/>
        <v>0</v>
      </c>
      <c r="AU493" s="96">
        <f t="shared" si="215"/>
        <v>0</v>
      </c>
      <c r="AV493" s="96">
        <f t="shared" si="215"/>
        <v>0</v>
      </c>
      <c r="AW493" s="96">
        <f t="shared" si="215"/>
        <v>0</v>
      </c>
      <c r="AX493" s="96">
        <f t="shared" si="215"/>
        <v>0</v>
      </c>
      <c r="AY493" s="98">
        <f t="shared" si="215"/>
        <v>0</v>
      </c>
      <c r="AZ493" s="86"/>
    </row>
    <row r="494" spans="2:52" ht="23.25" thickBot="1">
      <c r="B494" s="80"/>
      <c r="C494" s="101" t="s">
        <v>454</v>
      </c>
      <c r="D494" s="102"/>
      <c r="E494" s="103"/>
      <c r="F494" s="103"/>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4"/>
      <c r="AL494" s="104"/>
      <c r="AM494" s="104"/>
      <c r="AN494" s="104"/>
      <c r="AO494" s="104"/>
      <c r="AP494" s="104"/>
      <c r="AQ494" s="104"/>
      <c r="AR494" s="104"/>
      <c r="AS494" s="104"/>
      <c r="AT494" s="104"/>
      <c r="AU494" s="104"/>
      <c r="AV494" s="104"/>
      <c r="AW494" s="104"/>
      <c r="AX494" s="104"/>
      <c r="AY494" s="105"/>
      <c r="AZ494" s="86"/>
    </row>
    <row r="495" spans="2:52" ht="13.5" thickBot="1">
      <c r="B495" s="80"/>
      <c r="C495" s="106"/>
      <c r="D495" s="113" t="s">
        <v>108</v>
      </c>
      <c r="E495" s="108" t="s">
        <v>109</v>
      </c>
      <c r="F495" s="109"/>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0"/>
      <c r="AL495" s="110"/>
      <c r="AM495" s="110"/>
      <c r="AN495" s="110"/>
      <c r="AO495" s="110"/>
      <c r="AP495" s="110"/>
      <c r="AQ495" s="110"/>
      <c r="AR495" s="110"/>
      <c r="AS495" s="110"/>
      <c r="AT495" s="110"/>
      <c r="AU495" s="110"/>
      <c r="AV495" s="110"/>
      <c r="AW495" s="110"/>
      <c r="AX495" s="114"/>
      <c r="AY495" s="115"/>
      <c r="AZ495" s="86"/>
    </row>
    <row r="496" spans="2:52" ht="12.75">
      <c r="B496" s="80"/>
      <c r="C496" s="123" t="s">
        <v>455</v>
      </c>
      <c r="D496" s="95" t="s">
        <v>140</v>
      </c>
      <c r="E496" s="95"/>
      <c r="F496" s="95"/>
      <c r="G496" s="96">
        <f>G497+G500+G503</f>
        <v>0</v>
      </c>
      <c r="H496" s="96">
        <f aca="true" t="shared" si="216" ref="H496:AY496">H497+H500+H503</f>
        <v>0</v>
      </c>
      <c r="I496" s="96">
        <f t="shared" si="216"/>
        <v>0</v>
      </c>
      <c r="J496" s="96">
        <f t="shared" si="216"/>
        <v>14.21</v>
      </c>
      <c r="K496" s="97"/>
      <c r="L496" s="97"/>
      <c r="M496" s="96">
        <f t="shared" si="216"/>
        <v>27.94</v>
      </c>
      <c r="N496" s="96">
        <f t="shared" si="216"/>
        <v>0</v>
      </c>
      <c r="O496" s="96">
        <f t="shared" si="216"/>
        <v>6.9</v>
      </c>
      <c r="P496" s="96">
        <f t="shared" si="216"/>
        <v>0</v>
      </c>
      <c r="Q496" s="96">
        <f t="shared" si="216"/>
        <v>0</v>
      </c>
      <c r="R496" s="96">
        <f t="shared" si="216"/>
        <v>0</v>
      </c>
      <c r="S496" s="96">
        <f t="shared" si="216"/>
        <v>0</v>
      </c>
      <c r="T496" s="96">
        <f t="shared" si="216"/>
        <v>0</v>
      </c>
      <c r="U496" s="96">
        <f t="shared" si="216"/>
        <v>0</v>
      </c>
      <c r="V496" s="96">
        <f t="shared" si="216"/>
        <v>0</v>
      </c>
      <c r="W496" s="96">
        <f t="shared" si="216"/>
        <v>2.63</v>
      </c>
      <c r="X496" s="96">
        <f t="shared" si="216"/>
        <v>0</v>
      </c>
      <c r="Y496" s="96">
        <f t="shared" si="216"/>
        <v>0</v>
      </c>
      <c r="Z496" s="96">
        <f t="shared" si="216"/>
        <v>0</v>
      </c>
      <c r="AA496" s="96">
        <f t="shared" si="216"/>
        <v>3.3</v>
      </c>
      <c r="AB496" s="96">
        <f t="shared" si="216"/>
        <v>0</v>
      </c>
      <c r="AC496" s="96">
        <f t="shared" si="216"/>
        <v>0</v>
      </c>
      <c r="AD496" s="96">
        <f t="shared" si="216"/>
        <v>0</v>
      </c>
      <c r="AE496" s="96">
        <f t="shared" si="216"/>
        <v>7.88</v>
      </c>
      <c r="AF496" s="96">
        <f t="shared" si="216"/>
        <v>0</v>
      </c>
      <c r="AG496" s="96">
        <f t="shared" si="216"/>
        <v>0</v>
      </c>
      <c r="AH496" s="96">
        <f t="shared" si="216"/>
        <v>0</v>
      </c>
      <c r="AI496" s="96">
        <f t="shared" si="216"/>
        <v>0.4</v>
      </c>
      <c r="AJ496" s="96">
        <f t="shared" si="216"/>
        <v>0</v>
      </c>
      <c r="AK496" s="96">
        <f t="shared" si="216"/>
        <v>0</v>
      </c>
      <c r="AL496" s="96">
        <f t="shared" si="216"/>
        <v>0</v>
      </c>
      <c r="AM496" s="96">
        <f t="shared" si="216"/>
        <v>0</v>
      </c>
      <c r="AN496" s="96">
        <f t="shared" si="216"/>
        <v>0</v>
      </c>
      <c r="AO496" s="96">
        <f t="shared" si="216"/>
        <v>0</v>
      </c>
      <c r="AP496" s="96">
        <f t="shared" si="216"/>
        <v>0</v>
      </c>
      <c r="AQ496" s="96">
        <f t="shared" si="216"/>
        <v>14.21</v>
      </c>
      <c r="AR496" s="90"/>
      <c r="AS496" s="96">
        <f t="shared" si="216"/>
        <v>0</v>
      </c>
      <c r="AT496" s="96">
        <f t="shared" si="216"/>
        <v>2.3400000000000003</v>
      </c>
      <c r="AU496" s="96">
        <f t="shared" si="216"/>
        <v>6.9</v>
      </c>
      <c r="AV496" s="96">
        <f t="shared" si="216"/>
        <v>16.599999999999998</v>
      </c>
      <c r="AW496" s="96">
        <f t="shared" si="216"/>
        <v>2.1</v>
      </c>
      <c r="AX496" s="96">
        <f t="shared" si="216"/>
        <v>0</v>
      </c>
      <c r="AY496" s="98">
        <f t="shared" si="216"/>
        <v>27.940000000000005</v>
      </c>
      <c r="AZ496" s="86"/>
    </row>
    <row r="497" spans="2:52" ht="12.75">
      <c r="B497" s="80"/>
      <c r="C497" s="123" t="s">
        <v>456</v>
      </c>
      <c r="D497" s="99" t="s">
        <v>142</v>
      </c>
      <c r="E497" s="99"/>
      <c r="F497" s="99"/>
      <c r="G497" s="96">
        <f>SUM(G498:G499)</f>
        <v>0</v>
      </c>
      <c r="H497" s="96">
        <f>SUM(H498:H499)</f>
        <v>0</v>
      </c>
      <c r="I497" s="96">
        <f>SUM(I498:I499)</f>
        <v>0</v>
      </c>
      <c r="J497" s="96">
        <f>SUM(J498:J499)</f>
        <v>0</v>
      </c>
      <c r="K497" s="97"/>
      <c r="L497" s="97"/>
      <c r="M497" s="96">
        <f aca="true" t="shared" si="217" ref="M497:AQ497">SUM(M498:M499)</f>
        <v>0</v>
      </c>
      <c r="N497" s="96">
        <f t="shared" si="217"/>
        <v>0</v>
      </c>
      <c r="O497" s="96">
        <f t="shared" si="217"/>
        <v>0</v>
      </c>
      <c r="P497" s="96">
        <f t="shared" si="217"/>
        <v>0</v>
      </c>
      <c r="Q497" s="96">
        <f t="shared" si="217"/>
        <v>0</v>
      </c>
      <c r="R497" s="96">
        <f t="shared" si="217"/>
        <v>0</v>
      </c>
      <c r="S497" s="96">
        <f t="shared" si="217"/>
        <v>0</v>
      </c>
      <c r="T497" s="96">
        <f t="shared" si="217"/>
        <v>0</v>
      </c>
      <c r="U497" s="96">
        <f t="shared" si="217"/>
        <v>0</v>
      </c>
      <c r="V497" s="96">
        <f t="shared" si="217"/>
        <v>0</v>
      </c>
      <c r="W497" s="96">
        <f t="shared" si="217"/>
        <v>0</v>
      </c>
      <c r="X497" s="96">
        <f t="shared" si="217"/>
        <v>0</v>
      </c>
      <c r="Y497" s="96">
        <f t="shared" si="217"/>
        <v>0</v>
      </c>
      <c r="Z497" s="96">
        <f t="shared" si="217"/>
        <v>0</v>
      </c>
      <c r="AA497" s="96">
        <f t="shared" si="217"/>
        <v>0</v>
      </c>
      <c r="AB497" s="96">
        <f t="shared" si="217"/>
        <v>0</v>
      </c>
      <c r="AC497" s="96">
        <f t="shared" si="217"/>
        <v>0</v>
      </c>
      <c r="AD497" s="96">
        <f t="shared" si="217"/>
        <v>0</v>
      </c>
      <c r="AE497" s="96">
        <f t="shared" si="217"/>
        <v>0</v>
      </c>
      <c r="AF497" s="96">
        <f t="shared" si="217"/>
        <v>0</v>
      </c>
      <c r="AG497" s="96">
        <f t="shared" si="217"/>
        <v>0</v>
      </c>
      <c r="AH497" s="96">
        <f t="shared" si="217"/>
        <v>0</v>
      </c>
      <c r="AI497" s="96">
        <f t="shared" si="217"/>
        <v>0</v>
      </c>
      <c r="AJ497" s="96">
        <f t="shared" si="217"/>
        <v>0</v>
      </c>
      <c r="AK497" s="96">
        <f t="shared" si="217"/>
        <v>0</v>
      </c>
      <c r="AL497" s="96">
        <f t="shared" si="217"/>
        <v>0</v>
      </c>
      <c r="AM497" s="96">
        <f t="shared" si="217"/>
        <v>0</v>
      </c>
      <c r="AN497" s="96">
        <f t="shared" si="217"/>
        <v>0</v>
      </c>
      <c r="AO497" s="96">
        <f t="shared" si="217"/>
        <v>0</v>
      </c>
      <c r="AP497" s="96">
        <f t="shared" si="217"/>
        <v>0</v>
      </c>
      <c r="AQ497" s="96">
        <f t="shared" si="217"/>
        <v>0</v>
      </c>
      <c r="AR497" s="90"/>
      <c r="AS497" s="96">
        <f aca="true" t="shared" si="218" ref="AS497:AY497">SUM(AS498:AS499)/2</f>
        <v>0</v>
      </c>
      <c r="AT497" s="96">
        <f t="shared" si="218"/>
        <v>0</v>
      </c>
      <c r="AU497" s="96">
        <f t="shared" si="218"/>
        <v>0</v>
      </c>
      <c r="AV497" s="96">
        <f t="shared" si="218"/>
        <v>0</v>
      </c>
      <c r="AW497" s="96">
        <f t="shared" si="218"/>
        <v>0</v>
      </c>
      <c r="AX497" s="96">
        <f t="shared" si="218"/>
        <v>0</v>
      </c>
      <c r="AY497" s="98">
        <f t="shared" si="218"/>
        <v>0</v>
      </c>
      <c r="AZ497" s="86"/>
    </row>
    <row r="498" spans="2:52" ht="13.5" thickBot="1">
      <c r="B498" s="80"/>
      <c r="C498" s="101" t="s">
        <v>457</v>
      </c>
      <c r="D498" s="126"/>
      <c r="E498" s="103"/>
      <c r="F498" s="103"/>
      <c r="G498" s="104"/>
      <c r="H498" s="104"/>
      <c r="I498" s="104"/>
      <c r="J498" s="104"/>
      <c r="K498" s="104"/>
      <c r="L498" s="104"/>
      <c r="M498" s="104"/>
      <c r="N498" s="104"/>
      <c r="O498" s="104"/>
      <c r="P498" s="104"/>
      <c r="Q498" s="104"/>
      <c r="R498" s="104"/>
      <c r="S498" s="104"/>
      <c r="T498" s="104"/>
      <c r="U498" s="104"/>
      <c r="V498" s="104"/>
      <c r="W498" s="104"/>
      <c r="X498" s="104"/>
      <c r="Y498" s="104"/>
      <c r="Z498" s="104"/>
      <c r="AA498" s="104"/>
      <c r="AB498" s="104"/>
      <c r="AC498" s="104"/>
      <c r="AD498" s="104"/>
      <c r="AE498" s="104"/>
      <c r="AF498" s="104"/>
      <c r="AG498" s="104"/>
      <c r="AH498" s="104"/>
      <c r="AI498" s="104"/>
      <c r="AJ498" s="104"/>
      <c r="AK498" s="104"/>
      <c r="AL498" s="104"/>
      <c r="AM498" s="104"/>
      <c r="AN498" s="104"/>
      <c r="AO498" s="104"/>
      <c r="AP498" s="104"/>
      <c r="AQ498" s="104"/>
      <c r="AR498" s="104"/>
      <c r="AS498" s="104"/>
      <c r="AT498" s="104"/>
      <c r="AU498" s="104"/>
      <c r="AV498" s="104"/>
      <c r="AW498" s="104"/>
      <c r="AX498" s="104"/>
      <c r="AY498" s="105"/>
      <c r="AZ498" s="86"/>
    </row>
    <row r="499" spans="2:52" ht="13.5" thickBot="1">
      <c r="B499" s="80"/>
      <c r="C499" s="106"/>
      <c r="D499" s="125" t="s">
        <v>108</v>
      </c>
      <c r="E499" s="108" t="s">
        <v>109</v>
      </c>
      <c r="F499" s="109"/>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c r="AD499" s="110"/>
      <c r="AE499" s="110"/>
      <c r="AF499" s="110"/>
      <c r="AG499" s="110"/>
      <c r="AH499" s="110"/>
      <c r="AI499" s="110"/>
      <c r="AJ499" s="110"/>
      <c r="AK499" s="110"/>
      <c r="AL499" s="110"/>
      <c r="AM499" s="110"/>
      <c r="AN499" s="110"/>
      <c r="AO499" s="110"/>
      <c r="AP499" s="110"/>
      <c r="AQ499" s="110"/>
      <c r="AR499" s="110"/>
      <c r="AS499" s="110"/>
      <c r="AT499" s="110"/>
      <c r="AU499" s="110"/>
      <c r="AV499" s="110"/>
      <c r="AW499" s="110"/>
      <c r="AX499" s="114"/>
      <c r="AY499" s="115"/>
      <c r="AZ499" s="86"/>
    </row>
    <row r="500" spans="2:52" ht="22.5">
      <c r="B500" s="80"/>
      <c r="C500" s="123" t="s">
        <v>458</v>
      </c>
      <c r="D500" s="99" t="s">
        <v>145</v>
      </c>
      <c r="E500" s="99"/>
      <c r="F500" s="99"/>
      <c r="G500" s="96">
        <f>SUM(G501:G502)</f>
        <v>0</v>
      </c>
      <c r="H500" s="96">
        <f>SUM(H501:H502)</f>
        <v>0</v>
      </c>
      <c r="I500" s="96">
        <f>SUM(I501:I502)</f>
        <v>0</v>
      </c>
      <c r="J500" s="96">
        <f>SUM(J501:J502)</f>
        <v>0</v>
      </c>
      <c r="K500" s="97"/>
      <c r="L500" s="97"/>
      <c r="M500" s="96">
        <f aca="true" t="shared" si="219" ref="M500:AQ500">SUM(M501:M502)</f>
        <v>0</v>
      </c>
      <c r="N500" s="96">
        <f t="shared" si="219"/>
        <v>0</v>
      </c>
      <c r="O500" s="96">
        <f t="shared" si="219"/>
        <v>0</v>
      </c>
      <c r="P500" s="96">
        <f t="shared" si="219"/>
        <v>0</v>
      </c>
      <c r="Q500" s="96">
        <f t="shared" si="219"/>
        <v>0</v>
      </c>
      <c r="R500" s="96">
        <f t="shared" si="219"/>
        <v>0</v>
      </c>
      <c r="S500" s="96">
        <f t="shared" si="219"/>
        <v>0</v>
      </c>
      <c r="T500" s="96">
        <f t="shared" si="219"/>
        <v>0</v>
      </c>
      <c r="U500" s="96">
        <f t="shared" si="219"/>
        <v>0</v>
      </c>
      <c r="V500" s="96">
        <f t="shared" si="219"/>
        <v>0</v>
      </c>
      <c r="W500" s="96">
        <f t="shared" si="219"/>
        <v>0</v>
      </c>
      <c r="X500" s="96">
        <f t="shared" si="219"/>
        <v>0</v>
      </c>
      <c r="Y500" s="96">
        <f t="shared" si="219"/>
        <v>0</v>
      </c>
      <c r="Z500" s="96">
        <f t="shared" si="219"/>
        <v>0</v>
      </c>
      <c r="AA500" s="96">
        <f t="shared" si="219"/>
        <v>0</v>
      </c>
      <c r="AB500" s="96">
        <f t="shared" si="219"/>
        <v>0</v>
      </c>
      <c r="AC500" s="96">
        <f t="shared" si="219"/>
        <v>0</v>
      </c>
      <c r="AD500" s="96">
        <f t="shared" si="219"/>
        <v>0</v>
      </c>
      <c r="AE500" s="96">
        <f t="shared" si="219"/>
        <v>0</v>
      </c>
      <c r="AF500" s="96">
        <f t="shared" si="219"/>
        <v>0</v>
      </c>
      <c r="AG500" s="96">
        <f t="shared" si="219"/>
        <v>0</v>
      </c>
      <c r="AH500" s="96">
        <f t="shared" si="219"/>
        <v>0</v>
      </c>
      <c r="AI500" s="96">
        <f t="shared" si="219"/>
        <v>0</v>
      </c>
      <c r="AJ500" s="96">
        <f t="shared" si="219"/>
        <v>0</v>
      </c>
      <c r="AK500" s="96">
        <f t="shared" si="219"/>
        <v>0</v>
      </c>
      <c r="AL500" s="96">
        <f t="shared" si="219"/>
        <v>0</v>
      </c>
      <c r="AM500" s="96">
        <f t="shared" si="219"/>
        <v>0</v>
      </c>
      <c r="AN500" s="96">
        <f t="shared" si="219"/>
        <v>0</v>
      </c>
      <c r="AO500" s="96">
        <f t="shared" si="219"/>
        <v>0</v>
      </c>
      <c r="AP500" s="96">
        <f t="shared" si="219"/>
        <v>0</v>
      </c>
      <c r="AQ500" s="96">
        <f t="shared" si="219"/>
        <v>0</v>
      </c>
      <c r="AR500" s="90"/>
      <c r="AS500" s="96">
        <f aca="true" t="shared" si="220" ref="AS500:AY500">SUM(AS501:AS502)/2</f>
        <v>0</v>
      </c>
      <c r="AT500" s="96">
        <f t="shared" si="220"/>
        <v>0</v>
      </c>
      <c r="AU500" s="96">
        <f t="shared" si="220"/>
        <v>0</v>
      </c>
      <c r="AV500" s="96">
        <f t="shared" si="220"/>
        <v>0</v>
      </c>
      <c r="AW500" s="96">
        <f t="shared" si="220"/>
        <v>0</v>
      </c>
      <c r="AX500" s="96">
        <f t="shared" si="220"/>
        <v>0</v>
      </c>
      <c r="AY500" s="98">
        <f t="shared" si="220"/>
        <v>0</v>
      </c>
      <c r="AZ500" s="86"/>
    </row>
    <row r="501" spans="2:52" ht="13.5" thickBot="1">
      <c r="B501" s="80"/>
      <c r="C501" s="101" t="s">
        <v>459</v>
      </c>
      <c r="D501" s="126"/>
      <c r="E501" s="103"/>
      <c r="F501" s="103"/>
      <c r="G501" s="104"/>
      <c r="H501" s="104"/>
      <c r="I501" s="104"/>
      <c r="J501" s="104"/>
      <c r="K501" s="104"/>
      <c r="L501" s="104"/>
      <c r="M501" s="104"/>
      <c r="N501" s="104"/>
      <c r="O501" s="104"/>
      <c r="P501" s="104"/>
      <c r="Q501" s="104"/>
      <c r="R501" s="104"/>
      <c r="S501" s="104"/>
      <c r="T501" s="104"/>
      <c r="U501" s="104"/>
      <c r="V501" s="104"/>
      <c r="W501" s="104"/>
      <c r="X501" s="104"/>
      <c r="Y501" s="104"/>
      <c r="Z501" s="104"/>
      <c r="AA501" s="104"/>
      <c r="AB501" s="104"/>
      <c r="AC501" s="104"/>
      <c r="AD501" s="104"/>
      <c r="AE501" s="104"/>
      <c r="AF501" s="104"/>
      <c r="AG501" s="104"/>
      <c r="AH501" s="104"/>
      <c r="AI501" s="104"/>
      <c r="AJ501" s="104"/>
      <c r="AK501" s="104"/>
      <c r="AL501" s="104"/>
      <c r="AM501" s="104"/>
      <c r="AN501" s="104"/>
      <c r="AO501" s="104"/>
      <c r="AP501" s="104"/>
      <c r="AQ501" s="104"/>
      <c r="AR501" s="104"/>
      <c r="AS501" s="104"/>
      <c r="AT501" s="104"/>
      <c r="AU501" s="104"/>
      <c r="AV501" s="104"/>
      <c r="AW501" s="104"/>
      <c r="AX501" s="104"/>
      <c r="AY501" s="105"/>
      <c r="AZ501" s="86"/>
    </row>
    <row r="502" spans="2:52" ht="13.5" thickBot="1">
      <c r="B502" s="80"/>
      <c r="C502" s="106"/>
      <c r="D502" s="125" t="s">
        <v>108</v>
      </c>
      <c r="E502" s="108" t="s">
        <v>109</v>
      </c>
      <c r="F502" s="109"/>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c r="AD502" s="110"/>
      <c r="AE502" s="110"/>
      <c r="AF502" s="110"/>
      <c r="AG502" s="110"/>
      <c r="AH502" s="110"/>
      <c r="AI502" s="110"/>
      <c r="AJ502" s="110"/>
      <c r="AK502" s="110"/>
      <c r="AL502" s="110"/>
      <c r="AM502" s="110"/>
      <c r="AN502" s="110"/>
      <c r="AO502" s="110"/>
      <c r="AP502" s="110"/>
      <c r="AQ502" s="110"/>
      <c r="AR502" s="110"/>
      <c r="AS502" s="110"/>
      <c r="AT502" s="110"/>
      <c r="AU502" s="110"/>
      <c r="AV502" s="110"/>
      <c r="AW502" s="110"/>
      <c r="AX502" s="114"/>
      <c r="AY502" s="115"/>
      <c r="AZ502" s="86"/>
    </row>
    <row r="503" spans="2:52" ht="22.5">
      <c r="B503" s="80"/>
      <c r="C503" s="123" t="s">
        <v>460</v>
      </c>
      <c r="D503" s="99" t="s">
        <v>150</v>
      </c>
      <c r="E503" s="99"/>
      <c r="F503" s="99"/>
      <c r="G503" s="96">
        <f>SUM(G504:G544)</f>
        <v>0</v>
      </c>
      <c r="H503" s="96">
        <f>SUM(H504:H544)</f>
        <v>0</v>
      </c>
      <c r="I503" s="96">
        <f>SUM(I504:I544)</f>
        <v>0</v>
      </c>
      <c r="J503" s="96">
        <f>SUM(J504:J544)</f>
        <v>14.21</v>
      </c>
      <c r="K503" s="97"/>
      <c r="L503" s="97"/>
      <c r="M503" s="96">
        <f aca="true" t="shared" si="221" ref="M503:AQ503">SUM(M504:M544)</f>
        <v>27.94</v>
      </c>
      <c r="N503" s="96">
        <f t="shared" si="221"/>
        <v>0</v>
      </c>
      <c r="O503" s="96">
        <f t="shared" si="221"/>
        <v>6.9</v>
      </c>
      <c r="P503" s="96">
        <f t="shared" si="221"/>
        <v>0</v>
      </c>
      <c r="Q503" s="96">
        <f t="shared" si="221"/>
        <v>0</v>
      </c>
      <c r="R503" s="96">
        <f t="shared" si="221"/>
        <v>0</v>
      </c>
      <c r="S503" s="96">
        <f t="shared" si="221"/>
        <v>0</v>
      </c>
      <c r="T503" s="96">
        <f t="shared" si="221"/>
        <v>0</v>
      </c>
      <c r="U503" s="96">
        <f t="shared" si="221"/>
        <v>0</v>
      </c>
      <c r="V503" s="96">
        <f t="shared" si="221"/>
        <v>0</v>
      </c>
      <c r="W503" s="96">
        <f t="shared" si="221"/>
        <v>2.63</v>
      </c>
      <c r="X503" s="96">
        <f t="shared" si="221"/>
        <v>0</v>
      </c>
      <c r="Y503" s="96">
        <f t="shared" si="221"/>
        <v>0</v>
      </c>
      <c r="Z503" s="96">
        <f t="shared" si="221"/>
        <v>0</v>
      </c>
      <c r="AA503" s="96">
        <f t="shared" si="221"/>
        <v>3.3</v>
      </c>
      <c r="AB503" s="96">
        <f t="shared" si="221"/>
        <v>0</v>
      </c>
      <c r="AC503" s="96">
        <f t="shared" si="221"/>
        <v>0</v>
      </c>
      <c r="AD503" s="96">
        <f t="shared" si="221"/>
        <v>0</v>
      </c>
      <c r="AE503" s="96">
        <f t="shared" si="221"/>
        <v>7.88</v>
      </c>
      <c r="AF503" s="96">
        <f t="shared" si="221"/>
        <v>0</v>
      </c>
      <c r="AG503" s="96">
        <f t="shared" si="221"/>
        <v>0</v>
      </c>
      <c r="AH503" s="96">
        <f t="shared" si="221"/>
        <v>0</v>
      </c>
      <c r="AI503" s="96">
        <f t="shared" si="221"/>
        <v>0.4</v>
      </c>
      <c r="AJ503" s="96">
        <f t="shared" si="221"/>
        <v>0</v>
      </c>
      <c r="AK503" s="96">
        <f t="shared" si="221"/>
        <v>0</v>
      </c>
      <c r="AL503" s="96">
        <f t="shared" si="221"/>
        <v>0</v>
      </c>
      <c r="AM503" s="96">
        <f t="shared" si="221"/>
        <v>0</v>
      </c>
      <c r="AN503" s="96">
        <f t="shared" si="221"/>
        <v>0</v>
      </c>
      <c r="AO503" s="96">
        <f t="shared" si="221"/>
        <v>0</v>
      </c>
      <c r="AP503" s="96">
        <f t="shared" si="221"/>
        <v>0</v>
      </c>
      <c r="AQ503" s="96">
        <f t="shared" si="221"/>
        <v>14.21</v>
      </c>
      <c r="AR503" s="90"/>
      <c r="AS503" s="96">
        <f aca="true" t="shared" si="222" ref="AS503:AY503">SUM(AS504:AS544)/2</f>
        <v>0</v>
      </c>
      <c r="AT503" s="96">
        <f t="shared" si="222"/>
        <v>2.3400000000000003</v>
      </c>
      <c r="AU503" s="96">
        <f t="shared" si="222"/>
        <v>6.9</v>
      </c>
      <c r="AV503" s="96">
        <f t="shared" si="222"/>
        <v>16.599999999999998</v>
      </c>
      <c r="AW503" s="96">
        <f t="shared" si="222"/>
        <v>2.1</v>
      </c>
      <c r="AX503" s="96">
        <f t="shared" si="222"/>
        <v>0</v>
      </c>
      <c r="AY503" s="98">
        <f t="shared" si="222"/>
        <v>27.940000000000005</v>
      </c>
      <c r="AZ503" s="86"/>
    </row>
    <row r="504" spans="2:52" ht="12.75">
      <c r="B504" s="80"/>
      <c r="C504" s="101" t="s">
        <v>461</v>
      </c>
      <c r="D504" s="126"/>
      <c r="E504" s="103"/>
      <c r="F504" s="103"/>
      <c r="G504" s="104"/>
      <c r="H504" s="104"/>
      <c r="I504" s="104"/>
      <c r="J504" s="104"/>
      <c r="K504" s="104"/>
      <c r="L504" s="104"/>
      <c r="M504" s="104"/>
      <c r="N504" s="104"/>
      <c r="O504" s="104"/>
      <c r="P504" s="104"/>
      <c r="Q504" s="104"/>
      <c r="R504" s="104"/>
      <c r="S504" s="104"/>
      <c r="T504" s="104"/>
      <c r="U504" s="104"/>
      <c r="V504" s="104"/>
      <c r="W504" s="104"/>
      <c r="X504" s="104"/>
      <c r="Y504" s="104"/>
      <c r="Z504" s="104"/>
      <c r="AA504" s="104"/>
      <c r="AB504" s="104"/>
      <c r="AC504" s="104"/>
      <c r="AD504" s="104"/>
      <c r="AE504" s="104"/>
      <c r="AF504" s="104"/>
      <c r="AG504" s="104"/>
      <c r="AH504" s="104"/>
      <c r="AI504" s="104"/>
      <c r="AJ504" s="104"/>
      <c r="AK504" s="104"/>
      <c r="AL504" s="104"/>
      <c r="AM504" s="104"/>
      <c r="AN504" s="104"/>
      <c r="AO504" s="104"/>
      <c r="AP504" s="104"/>
      <c r="AQ504" s="104"/>
      <c r="AR504" s="104"/>
      <c r="AS504" s="104"/>
      <c r="AT504" s="104"/>
      <c r="AU504" s="104"/>
      <c r="AV504" s="104"/>
      <c r="AW504" s="104"/>
      <c r="AX504" s="104"/>
      <c r="AY504" s="105"/>
      <c r="AZ504" s="86"/>
    </row>
    <row r="505" spans="2:52" ht="22.5">
      <c r="B505" s="73"/>
      <c r="C505" s="222" t="s">
        <v>462</v>
      </c>
      <c r="D505" s="234" t="s">
        <v>463</v>
      </c>
      <c r="E505" s="228"/>
      <c r="F505" s="219" t="s">
        <v>121</v>
      </c>
      <c r="G505" s="210"/>
      <c r="H505" s="210"/>
      <c r="I505" s="216">
        <v>0</v>
      </c>
      <c r="J505" s="216">
        <v>2</v>
      </c>
      <c r="K505" s="219">
        <v>2012</v>
      </c>
      <c r="L505" s="219">
        <v>2012</v>
      </c>
      <c r="M505" s="216">
        <f>AS506+AT506+AU506+AV506+AW506</f>
        <v>0.17</v>
      </c>
      <c r="N505" s="216"/>
      <c r="O505" s="216">
        <f>AU506</f>
        <v>0</v>
      </c>
      <c r="P505" s="210"/>
      <c r="Q505" s="210"/>
      <c r="R505" s="216"/>
      <c r="S505" s="216"/>
      <c r="T505" s="210"/>
      <c r="U505" s="210"/>
      <c r="V505" s="216"/>
      <c r="W505" s="216">
        <v>2</v>
      </c>
      <c r="X505" s="210"/>
      <c r="Y505" s="210"/>
      <c r="Z505" s="216"/>
      <c r="AA505" s="216"/>
      <c r="AB505" s="210"/>
      <c r="AC505" s="210"/>
      <c r="AD505" s="216"/>
      <c r="AE505" s="216"/>
      <c r="AF505" s="210"/>
      <c r="AG505" s="210"/>
      <c r="AH505" s="216"/>
      <c r="AI505" s="216"/>
      <c r="AJ505" s="210"/>
      <c r="AK505" s="210"/>
      <c r="AL505" s="210"/>
      <c r="AM505" s="210"/>
      <c r="AN505" s="213">
        <f>P505+T505+X505+AB505+AF505+AJ505</f>
        <v>0</v>
      </c>
      <c r="AO505" s="213">
        <f>Q505+U505+Y505+AC505+AG505+AK505</f>
        <v>0</v>
      </c>
      <c r="AP505" s="213">
        <f>R505+V505+Z505+AD505+AH505+AL505</f>
        <v>0</v>
      </c>
      <c r="AQ505" s="209">
        <f>S505+W505+AA505+AE505+AI505+AM505</f>
        <v>2</v>
      </c>
      <c r="AR505" s="116" t="s">
        <v>122</v>
      </c>
      <c r="AS505" s="117">
        <f aca="true" t="shared" si="223" ref="AS505:AX505">SUM(AS506:AS507)</f>
        <v>0</v>
      </c>
      <c r="AT505" s="117">
        <f t="shared" si="223"/>
        <v>0.17</v>
      </c>
      <c r="AU505" s="117">
        <f t="shared" si="223"/>
        <v>0</v>
      </c>
      <c r="AV505" s="117">
        <f t="shared" si="223"/>
        <v>0</v>
      </c>
      <c r="AW505" s="117">
        <f t="shared" si="223"/>
        <v>0</v>
      </c>
      <c r="AX505" s="117">
        <f t="shared" si="223"/>
        <v>0</v>
      </c>
      <c r="AY505" s="98">
        <f>SUM(AS505:AX505)</f>
        <v>0.17</v>
      </c>
      <c r="AZ505" s="74"/>
    </row>
    <row r="506" spans="2:52" ht="90">
      <c r="B506" s="73"/>
      <c r="C506" s="223"/>
      <c r="D506" s="235"/>
      <c r="E506" s="229"/>
      <c r="F506" s="220"/>
      <c r="G506" s="211"/>
      <c r="H506" s="211"/>
      <c r="I506" s="217"/>
      <c r="J506" s="217"/>
      <c r="K506" s="220"/>
      <c r="L506" s="220"/>
      <c r="M506" s="217"/>
      <c r="N506" s="217"/>
      <c r="O506" s="217"/>
      <c r="P506" s="211"/>
      <c r="Q506" s="211"/>
      <c r="R506" s="217"/>
      <c r="S506" s="217"/>
      <c r="T506" s="211"/>
      <c r="U506" s="211"/>
      <c r="V506" s="217"/>
      <c r="W506" s="217"/>
      <c r="X506" s="211"/>
      <c r="Y506" s="211"/>
      <c r="Z506" s="217"/>
      <c r="AA506" s="217"/>
      <c r="AB506" s="211"/>
      <c r="AC506" s="211"/>
      <c r="AD506" s="217"/>
      <c r="AE506" s="217"/>
      <c r="AF506" s="211"/>
      <c r="AG506" s="211"/>
      <c r="AH506" s="217"/>
      <c r="AI506" s="217"/>
      <c r="AJ506" s="211"/>
      <c r="AK506" s="211"/>
      <c r="AL506" s="211"/>
      <c r="AM506" s="211"/>
      <c r="AN506" s="214"/>
      <c r="AO506" s="214"/>
      <c r="AP506" s="214"/>
      <c r="AQ506" s="209"/>
      <c r="AR506" s="118" t="s">
        <v>354</v>
      </c>
      <c r="AS506" s="119"/>
      <c r="AT506" s="119">
        <v>0.17</v>
      </c>
      <c r="AU506" s="119"/>
      <c r="AV506" s="119"/>
      <c r="AW506" s="119"/>
      <c r="AX506" s="120"/>
      <c r="AY506" s="98">
        <f>SUM(AS506:AX506)</f>
        <v>0.17</v>
      </c>
      <c r="AZ506" s="74"/>
    </row>
    <row r="507" spans="2:52" ht="12.75">
      <c r="B507" s="73"/>
      <c r="C507" s="224"/>
      <c r="D507" s="236"/>
      <c r="E507" s="230"/>
      <c r="F507" s="221"/>
      <c r="G507" s="212"/>
      <c r="H507" s="212"/>
      <c r="I507" s="218"/>
      <c r="J507" s="218"/>
      <c r="K507" s="221"/>
      <c r="L507" s="221"/>
      <c r="M507" s="218"/>
      <c r="N507" s="218"/>
      <c r="O507" s="218"/>
      <c r="P507" s="212"/>
      <c r="Q507" s="212"/>
      <c r="R507" s="218"/>
      <c r="S507" s="218"/>
      <c r="T507" s="212"/>
      <c r="U507" s="212"/>
      <c r="V507" s="218"/>
      <c r="W507" s="218"/>
      <c r="X507" s="212"/>
      <c r="Y507" s="212"/>
      <c r="Z507" s="218"/>
      <c r="AA507" s="218"/>
      <c r="AB507" s="212"/>
      <c r="AC507" s="212"/>
      <c r="AD507" s="218"/>
      <c r="AE507" s="218"/>
      <c r="AF507" s="212"/>
      <c r="AG507" s="212"/>
      <c r="AH507" s="218"/>
      <c r="AI507" s="218"/>
      <c r="AJ507" s="212"/>
      <c r="AK507" s="212"/>
      <c r="AL507" s="212"/>
      <c r="AM507" s="212"/>
      <c r="AN507" s="215"/>
      <c r="AO507" s="215"/>
      <c r="AP507" s="215"/>
      <c r="AQ507" s="209"/>
      <c r="AR507" s="121" t="s">
        <v>124</v>
      </c>
      <c r="AS507" s="121"/>
      <c r="AT507" s="121"/>
      <c r="AU507" s="121"/>
      <c r="AV507" s="121"/>
      <c r="AW507" s="121"/>
      <c r="AX507" s="121"/>
      <c r="AY507" s="122"/>
      <c r="AZ507" s="74"/>
    </row>
    <row r="508" spans="2:52" ht="22.5">
      <c r="B508" s="73"/>
      <c r="C508" s="222" t="s">
        <v>464</v>
      </c>
      <c r="D508" s="234" t="s">
        <v>465</v>
      </c>
      <c r="E508" s="228"/>
      <c r="F508" s="219" t="s">
        <v>121</v>
      </c>
      <c r="G508" s="210"/>
      <c r="H508" s="210"/>
      <c r="I508" s="216">
        <v>0</v>
      </c>
      <c r="J508" s="216">
        <v>0.63</v>
      </c>
      <c r="K508" s="219">
        <v>2012</v>
      </c>
      <c r="L508" s="219">
        <v>2012</v>
      </c>
      <c r="M508" s="216">
        <f>AS509+AT509+AU509+AV509+AW509</f>
        <v>1.34</v>
      </c>
      <c r="N508" s="216"/>
      <c r="O508" s="216">
        <f>AU509</f>
        <v>0</v>
      </c>
      <c r="P508" s="210"/>
      <c r="Q508" s="210"/>
      <c r="R508" s="216"/>
      <c r="S508" s="216"/>
      <c r="T508" s="210"/>
      <c r="U508" s="210"/>
      <c r="V508" s="216"/>
      <c r="W508" s="216">
        <v>0.63</v>
      </c>
      <c r="X508" s="210"/>
      <c r="Y508" s="210"/>
      <c r="Z508" s="216"/>
      <c r="AA508" s="216"/>
      <c r="AB508" s="210"/>
      <c r="AC508" s="210"/>
      <c r="AD508" s="216"/>
      <c r="AE508" s="216"/>
      <c r="AF508" s="210"/>
      <c r="AG508" s="210"/>
      <c r="AH508" s="216"/>
      <c r="AI508" s="216"/>
      <c r="AJ508" s="210"/>
      <c r="AK508" s="210"/>
      <c r="AL508" s="210"/>
      <c r="AM508" s="210"/>
      <c r="AN508" s="213">
        <f>P508+T508+X508+AB508+AF508+AJ508</f>
        <v>0</v>
      </c>
      <c r="AO508" s="213">
        <f>Q508+U508+Y508+AC508+AG508+AK508</f>
        <v>0</v>
      </c>
      <c r="AP508" s="213">
        <f>R508+V508+Z508+AD508+AH508+AL508</f>
        <v>0</v>
      </c>
      <c r="AQ508" s="209">
        <f>S508+W508+AA508+AE508+AI508+AM508</f>
        <v>0.63</v>
      </c>
      <c r="AR508" s="116" t="s">
        <v>122</v>
      </c>
      <c r="AS508" s="117">
        <f aca="true" t="shared" si="224" ref="AS508:AX508">SUM(AS509:AS510)</f>
        <v>0</v>
      </c>
      <c r="AT508" s="117">
        <f t="shared" si="224"/>
        <v>1.34</v>
      </c>
      <c r="AU508" s="117">
        <f t="shared" si="224"/>
        <v>0</v>
      </c>
      <c r="AV508" s="117">
        <f t="shared" si="224"/>
        <v>0</v>
      </c>
      <c r="AW508" s="117">
        <f t="shared" si="224"/>
        <v>0</v>
      </c>
      <c r="AX508" s="117">
        <f t="shared" si="224"/>
        <v>0</v>
      </c>
      <c r="AY508" s="98">
        <f>SUM(AS508:AX508)</f>
        <v>1.34</v>
      </c>
      <c r="AZ508" s="74"/>
    </row>
    <row r="509" spans="2:52" ht="90">
      <c r="B509" s="73"/>
      <c r="C509" s="223"/>
      <c r="D509" s="235"/>
      <c r="E509" s="229"/>
      <c r="F509" s="220"/>
      <c r="G509" s="211"/>
      <c r="H509" s="211"/>
      <c r="I509" s="217"/>
      <c r="J509" s="217"/>
      <c r="K509" s="220"/>
      <c r="L509" s="220"/>
      <c r="M509" s="217"/>
      <c r="N509" s="217"/>
      <c r="O509" s="217"/>
      <c r="P509" s="211"/>
      <c r="Q509" s="211"/>
      <c r="R509" s="217"/>
      <c r="S509" s="217"/>
      <c r="T509" s="211"/>
      <c r="U509" s="211"/>
      <c r="V509" s="217"/>
      <c r="W509" s="217"/>
      <c r="X509" s="211"/>
      <c r="Y509" s="211"/>
      <c r="Z509" s="217"/>
      <c r="AA509" s="217"/>
      <c r="AB509" s="211"/>
      <c r="AC509" s="211"/>
      <c r="AD509" s="217"/>
      <c r="AE509" s="217"/>
      <c r="AF509" s="211"/>
      <c r="AG509" s="211"/>
      <c r="AH509" s="217"/>
      <c r="AI509" s="217"/>
      <c r="AJ509" s="211"/>
      <c r="AK509" s="211"/>
      <c r="AL509" s="211"/>
      <c r="AM509" s="211"/>
      <c r="AN509" s="214"/>
      <c r="AO509" s="214"/>
      <c r="AP509" s="214"/>
      <c r="AQ509" s="209"/>
      <c r="AR509" s="118" t="s">
        <v>354</v>
      </c>
      <c r="AS509" s="119"/>
      <c r="AT509" s="119">
        <v>1.34</v>
      </c>
      <c r="AU509" s="119"/>
      <c r="AV509" s="119"/>
      <c r="AW509" s="119"/>
      <c r="AX509" s="120"/>
      <c r="AY509" s="98">
        <f>SUM(AS509:AX509)</f>
        <v>1.34</v>
      </c>
      <c r="AZ509" s="74"/>
    </row>
    <row r="510" spans="2:52" ht="12.75">
      <c r="B510" s="73"/>
      <c r="C510" s="224"/>
      <c r="D510" s="236"/>
      <c r="E510" s="230"/>
      <c r="F510" s="221"/>
      <c r="G510" s="212"/>
      <c r="H510" s="212"/>
      <c r="I510" s="218"/>
      <c r="J510" s="218"/>
      <c r="K510" s="221"/>
      <c r="L510" s="221"/>
      <c r="M510" s="218"/>
      <c r="N510" s="218"/>
      <c r="O510" s="218"/>
      <c r="P510" s="212"/>
      <c r="Q510" s="212"/>
      <c r="R510" s="218"/>
      <c r="S510" s="218"/>
      <c r="T510" s="212"/>
      <c r="U510" s="212"/>
      <c r="V510" s="218"/>
      <c r="W510" s="218"/>
      <c r="X510" s="212"/>
      <c r="Y510" s="212"/>
      <c r="Z510" s="218"/>
      <c r="AA510" s="218"/>
      <c r="AB510" s="212"/>
      <c r="AC510" s="212"/>
      <c r="AD510" s="218"/>
      <c r="AE510" s="218"/>
      <c r="AF510" s="212"/>
      <c r="AG510" s="212"/>
      <c r="AH510" s="218"/>
      <c r="AI510" s="218"/>
      <c r="AJ510" s="212"/>
      <c r="AK510" s="212"/>
      <c r="AL510" s="212"/>
      <c r="AM510" s="212"/>
      <c r="AN510" s="215"/>
      <c r="AO510" s="215"/>
      <c r="AP510" s="215"/>
      <c r="AQ510" s="209"/>
      <c r="AR510" s="121" t="s">
        <v>124</v>
      </c>
      <c r="AS510" s="121"/>
      <c r="AT510" s="121"/>
      <c r="AU510" s="121"/>
      <c r="AV510" s="121"/>
      <c r="AW510" s="121"/>
      <c r="AX510" s="121"/>
      <c r="AY510" s="122"/>
      <c r="AZ510" s="74"/>
    </row>
    <row r="511" spans="2:52" ht="22.5">
      <c r="B511" s="73"/>
      <c r="C511" s="222" t="s">
        <v>466</v>
      </c>
      <c r="D511" s="234" t="s">
        <v>467</v>
      </c>
      <c r="E511" s="228"/>
      <c r="F511" s="219" t="s">
        <v>121</v>
      </c>
      <c r="G511" s="210"/>
      <c r="H511" s="210"/>
      <c r="I511" s="216">
        <v>0</v>
      </c>
      <c r="J511" s="216">
        <v>0.8</v>
      </c>
      <c r="K511" s="219">
        <v>2012</v>
      </c>
      <c r="L511" s="219">
        <v>2013</v>
      </c>
      <c r="M511" s="216">
        <f>AS512+AT512+AU512+AV512+AW512</f>
        <v>1.33</v>
      </c>
      <c r="N511" s="216"/>
      <c r="O511" s="216">
        <f>AU512</f>
        <v>0.5</v>
      </c>
      <c r="P511" s="210"/>
      <c r="Q511" s="210"/>
      <c r="R511" s="216"/>
      <c r="S511" s="216"/>
      <c r="T511" s="210"/>
      <c r="U511" s="210"/>
      <c r="V511" s="216"/>
      <c r="W511" s="216"/>
      <c r="X511" s="210"/>
      <c r="Y511" s="210"/>
      <c r="Z511" s="216"/>
      <c r="AA511" s="216">
        <v>0.8</v>
      </c>
      <c r="AB511" s="210"/>
      <c r="AC511" s="210"/>
      <c r="AD511" s="216"/>
      <c r="AE511" s="216"/>
      <c r="AF511" s="210"/>
      <c r="AG511" s="210"/>
      <c r="AH511" s="216"/>
      <c r="AI511" s="216"/>
      <c r="AJ511" s="210"/>
      <c r="AK511" s="210"/>
      <c r="AL511" s="210"/>
      <c r="AM511" s="210"/>
      <c r="AN511" s="213">
        <f>P511+T511+X511+AB511+AF511+AJ511</f>
        <v>0</v>
      </c>
      <c r="AO511" s="213">
        <f>Q511+U511+Y511+AC511+AG511+AK511</f>
        <v>0</v>
      </c>
      <c r="AP511" s="213">
        <f>R511+V511+Z511+AD511+AH511+AL511</f>
        <v>0</v>
      </c>
      <c r="AQ511" s="209">
        <f>S511+W511+AA511+AE511+AI511+AM511</f>
        <v>0.8</v>
      </c>
      <c r="AR511" s="116" t="s">
        <v>122</v>
      </c>
      <c r="AS511" s="117">
        <f aca="true" t="shared" si="225" ref="AS511:AX511">SUM(AS512:AS513)</f>
        <v>0</v>
      </c>
      <c r="AT511" s="117">
        <f t="shared" si="225"/>
        <v>0.83</v>
      </c>
      <c r="AU511" s="117">
        <f t="shared" si="225"/>
        <v>0.5</v>
      </c>
      <c r="AV511" s="117">
        <f t="shared" si="225"/>
        <v>0</v>
      </c>
      <c r="AW511" s="117">
        <f t="shared" si="225"/>
        <v>0</v>
      </c>
      <c r="AX511" s="117">
        <f t="shared" si="225"/>
        <v>0</v>
      </c>
      <c r="AY511" s="98">
        <f>SUM(AS511:AX511)</f>
        <v>1.33</v>
      </c>
      <c r="AZ511" s="74"/>
    </row>
    <row r="512" spans="2:52" ht="90">
      <c r="B512" s="73"/>
      <c r="C512" s="223"/>
      <c r="D512" s="235"/>
      <c r="E512" s="229"/>
      <c r="F512" s="220"/>
      <c r="G512" s="211"/>
      <c r="H512" s="211"/>
      <c r="I512" s="217"/>
      <c r="J512" s="217"/>
      <c r="K512" s="220"/>
      <c r="L512" s="220"/>
      <c r="M512" s="217"/>
      <c r="N512" s="217"/>
      <c r="O512" s="217"/>
      <c r="P512" s="211"/>
      <c r="Q512" s="211"/>
      <c r="R512" s="217"/>
      <c r="S512" s="217"/>
      <c r="T512" s="211"/>
      <c r="U512" s="211"/>
      <c r="V512" s="217"/>
      <c r="W512" s="217"/>
      <c r="X512" s="211"/>
      <c r="Y512" s="211"/>
      <c r="Z512" s="217"/>
      <c r="AA512" s="217"/>
      <c r="AB512" s="211"/>
      <c r="AC512" s="211"/>
      <c r="AD512" s="217"/>
      <c r="AE512" s="217"/>
      <c r="AF512" s="211"/>
      <c r="AG512" s="211"/>
      <c r="AH512" s="217"/>
      <c r="AI512" s="217"/>
      <c r="AJ512" s="211"/>
      <c r="AK512" s="211"/>
      <c r="AL512" s="211"/>
      <c r="AM512" s="211"/>
      <c r="AN512" s="214"/>
      <c r="AO512" s="214"/>
      <c r="AP512" s="214"/>
      <c r="AQ512" s="209"/>
      <c r="AR512" s="118" t="s">
        <v>354</v>
      </c>
      <c r="AS512" s="119"/>
      <c r="AT512" s="119">
        <v>0.83</v>
      </c>
      <c r="AU512" s="119">
        <v>0.5</v>
      </c>
      <c r="AV512" s="119"/>
      <c r="AW512" s="119"/>
      <c r="AX512" s="120"/>
      <c r="AY512" s="98">
        <f>SUM(AS512:AX512)</f>
        <v>1.33</v>
      </c>
      <c r="AZ512" s="74"/>
    </row>
    <row r="513" spans="2:52" ht="12.75">
      <c r="B513" s="73"/>
      <c r="C513" s="224"/>
      <c r="D513" s="236"/>
      <c r="E513" s="230"/>
      <c r="F513" s="221"/>
      <c r="G513" s="212"/>
      <c r="H513" s="212"/>
      <c r="I513" s="218"/>
      <c r="J513" s="218"/>
      <c r="K513" s="221"/>
      <c r="L513" s="221"/>
      <c r="M513" s="218"/>
      <c r="N513" s="218"/>
      <c r="O513" s="218"/>
      <c r="P513" s="212"/>
      <c r="Q513" s="212"/>
      <c r="R513" s="218"/>
      <c r="S513" s="218"/>
      <c r="T513" s="212"/>
      <c r="U513" s="212"/>
      <c r="V513" s="218"/>
      <c r="W513" s="218"/>
      <c r="X513" s="212"/>
      <c r="Y513" s="212"/>
      <c r="Z513" s="218"/>
      <c r="AA513" s="218"/>
      <c r="AB513" s="212"/>
      <c r="AC513" s="212"/>
      <c r="AD513" s="218"/>
      <c r="AE513" s="218"/>
      <c r="AF513" s="212"/>
      <c r="AG513" s="212"/>
      <c r="AH513" s="218"/>
      <c r="AI513" s="218"/>
      <c r="AJ513" s="212"/>
      <c r="AK513" s="212"/>
      <c r="AL513" s="212"/>
      <c r="AM513" s="212"/>
      <c r="AN513" s="215"/>
      <c r="AO513" s="215"/>
      <c r="AP513" s="215"/>
      <c r="AQ513" s="209"/>
      <c r="AR513" s="121" t="s">
        <v>124</v>
      </c>
      <c r="AS513" s="121"/>
      <c r="AT513" s="121"/>
      <c r="AU513" s="121"/>
      <c r="AV513" s="121"/>
      <c r="AW513" s="121"/>
      <c r="AX513" s="121"/>
      <c r="AY513" s="122"/>
      <c r="AZ513" s="74"/>
    </row>
    <row r="514" spans="2:52" ht="22.5">
      <c r="B514" s="73"/>
      <c r="C514" s="222" t="s">
        <v>468</v>
      </c>
      <c r="D514" s="234" t="s">
        <v>469</v>
      </c>
      <c r="E514" s="228"/>
      <c r="F514" s="219" t="s">
        <v>121</v>
      </c>
      <c r="G514" s="210"/>
      <c r="H514" s="210"/>
      <c r="I514" s="216">
        <v>0</v>
      </c>
      <c r="J514" s="216">
        <v>1.26</v>
      </c>
      <c r="K514" s="219">
        <v>2013</v>
      </c>
      <c r="L514" s="219">
        <v>2014</v>
      </c>
      <c r="M514" s="216">
        <f>AS515+AT515+AU515+AV515+AW515</f>
        <v>3.3</v>
      </c>
      <c r="N514" s="216"/>
      <c r="O514" s="216">
        <f>AU515</f>
        <v>1.8</v>
      </c>
      <c r="P514" s="210"/>
      <c r="Q514" s="210"/>
      <c r="R514" s="216"/>
      <c r="S514" s="216"/>
      <c r="T514" s="210"/>
      <c r="U514" s="210"/>
      <c r="V514" s="216"/>
      <c r="W514" s="216"/>
      <c r="X514" s="210"/>
      <c r="Y514" s="210"/>
      <c r="Z514" s="216"/>
      <c r="AA514" s="216"/>
      <c r="AB514" s="210"/>
      <c r="AC514" s="210"/>
      <c r="AD514" s="216"/>
      <c r="AE514" s="216">
        <v>1.26</v>
      </c>
      <c r="AF514" s="210"/>
      <c r="AG514" s="210"/>
      <c r="AH514" s="216"/>
      <c r="AI514" s="216"/>
      <c r="AJ514" s="210"/>
      <c r="AK514" s="210"/>
      <c r="AL514" s="210"/>
      <c r="AM514" s="210"/>
      <c r="AN514" s="213">
        <f>P514+T514+X514+AB514+AF514+AJ514</f>
        <v>0</v>
      </c>
      <c r="AO514" s="213">
        <f>Q514+U514+Y514+AC514+AG514+AK514</f>
        <v>0</v>
      </c>
      <c r="AP514" s="213">
        <f>R514+V514+Z514+AD514+AH514+AL514</f>
        <v>0</v>
      </c>
      <c r="AQ514" s="209">
        <f>S514+W514+AA514+AE514+AI514+AM514</f>
        <v>1.26</v>
      </c>
      <c r="AR514" s="116" t="s">
        <v>122</v>
      </c>
      <c r="AS514" s="117">
        <f aca="true" t="shared" si="226" ref="AS514:AX514">SUM(AS515:AS516)</f>
        <v>0</v>
      </c>
      <c r="AT514" s="117">
        <f t="shared" si="226"/>
        <v>0</v>
      </c>
      <c r="AU514" s="117">
        <f t="shared" si="226"/>
        <v>1.8</v>
      </c>
      <c r="AV514" s="117">
        <f t="shared" si="226"/>
        <v>1.5</v>
      </c>
      <c r="AW514" s="117">
        <f t="shared" si="226"/>
        <v>0</v>
      </c>
      <c r="AX514" s="117">
        <f t="shared" si="226"/>
        <v>0</v>
      </c>
      <c r="AY514" s="98">
        <f>SUM(AS514:AX514)</f>
        <v>3.3</v>
      </c>
      <c r="AZ514" s="74"/>
    </row>
    <row r="515" spans="2:52" ht="90">
      <c r="B515" s="73"/>
      <c r="C515" s="223"/>
      <c r="D515" s="235"/>
      <c r="E515" s="229"/>
      <c r="F515" s="220"/>
      <c r="G515" s="211"/>
      <c r="H515" s="211"/>
      <c r="I515" s="217"/>
      <c r="J515" s="217"/>
      <c r="K515" s="220"/>
      <c r="L515" s="220"/>
      <c r="M515" s="217"/>
      <c r="N515" s="217"/>
      <c r="O515" s="217"/>
      <c r="P515" s="211"/>
      <c r="Q515" s="211"/>
      <c r="R515" s="217"/>
      <c r="S515" s="217"/>
      <c r="T515" s="211"/>
      <c r="U515" s="211"/>
      <c r="V515" s="217"/>
      <c r="W515" s="217"/>
      <c r="X515" s="211"/>
      <c r="Y515" s="211"/>
      <c r="Z515" s="217"/>
      <c r="AA515" s="217"/>
      <c r="AB515" s="211"/>
      <c r="AC515" s="211"/>
      <c r="AD515" s="217"/>
      <c r="AE515" s="217"/>
      <c r="AF515" s="211"/>
      <c r="AG515" s="211"/>
      <c r="AH515" s="217"/>
      <c r="AI515" s="217"/>
      <c r="AJ515" s="211"/>
      <c r="AK515" s="211"/>
      <c r="AL515" s="211"/>
      <c r="AM515" s="211"/>
      <c r="AN515" s="214"/>
      <c r="AO515" s="214"/>
      <c r="AP515" s="214"/>
      <c r="AQ515" s="209"/>
      <c r="AR515" s="118" t="s">
        <v>354</v>
      </c>
      <c r="AS515" s="119"/>
      <c r="AT515" s="119"/>
      <c r="AU515" s="119">
        <v>1.8</v>
      </c>
      <c r="AV515" s="119">
        <v>1.5</v>
      </c>
      <c r="AW515" s="119"/>
      <c r="AX515" s="120"/>
      <c r="AY515" s="98">
        <f>SUM(AS515:AX515)</f>
        <v>3.3</v>
      </c>
      <c r="AZ515" s="74"/>
    </row>
    <row r="516" spans="2:52" ht="12.75">
      <c r="B516" s="73"/>
      <c r="C516" s="224"/>
      <c r="D516" s="236"/>
      <c r="E516" s="230"/>
      <c r="F516" s="221"/>
      <c r="G516" s="212"/>
      <c r="H516" s="212"/>
      <c r="I516" s="218"/>
      <c r="J516" s="218"/>
      <c r="K516" s="221"/>
      <c r="L516" s="221"/>
      <c r="M516" s="218"/>
      <c r="N516" s="218"/>
      <c r="O516" s="218"/>
      <c r="P516" s="212"/>
      <c r="Q516" s="212"/>
      <c r="R516" s="218"/>
      <c r="S516" s="218"/>
      <c r="T516" s="212"/>
      <c r="U516" s="212"/>
      <c r="V516" s="218"/>
      <c r="W516" s="218"/>
      <c r="X516" s="212"/>
      <c r="Y516" s="212"/>
      <c r="Z516" s="218"/>
      <c r="AA516" s="218"/>
      <c r="AB516" s="212"/>
      <c r="AC516" s="212"/>
      <c r="AD516" s="218"/>
      <c r="AE516" s="218"/>
      <c r="AF516" s="212"/>
      <c r="AG516" s="212"/>
      <c r="AH516" s="218"/>
      <c r="AI516" s="218"/>
      <c r="AJ516" s="212"/>
      <c r="AK516" s="212"/>
      <c r="AL516" s="212"/>
      <c r="AM516" s="212"/>
      <c r="AN516" s="215"/>
      <c r="AO516" s="215"/>
      <c r="AP516" s="215"/>
      <c r="AQ516" s="209"/>
      <c r="AR516" s="121" t="s">
        <v>124</v>
      </c>
      <c r="AS516" s="121"/>
      <c r="AT516" s="121"/>
      <c r="AU516" s="121"/>
      <c r="AV516" s="121"/>
      <c r="AW516" s="121"/>
      <c r="AX516" s="121"/>
      <c r="AY516" s="122"/>
      <c r="AZ516" s="74"/>
    </row>
    <row r="517" spans="2:52" ht="22.5">
      <c r="B517" s="73"/>
      <c r="C517" s="222" t="s">
        <v>470</v>
      </c>
      <c r="D517" s="234" t="s">
        <v>471</v>
      </c>
      <c r="E517" s="228"/>
      <c r="F517" s="219" t="s">
        <v>121</v>
      </c>
      <c r="G517" s="210"/>
      <c r="H517" s="210"/>
      <c r="I517" s="216">
        <v>0</v>
      </c>
      <c r="J517" s="216">
        <v>2.5</v>
      </c>
      <c r="K517" s="219">
        <v>2013</v>
      </c>
      <c r="L517" s="219">
        <v>2014</v>
      </c>
      <c r="M517" s="216">
        <f>AS518+AT518+AU518+AV518+AW518</f>
        <v>2.2</v>
      </c>
      <c r="N517" s="216"/>
      <c r="O517" s="216">
        <f>AU518</f>
        <v>2.2</v>
      </c>
      <c r="P517" s="210"/>
      <c r="Q517" s="210"/>
      <c r="R517" s="216"/>
      <c r="S517" s="216"/>
      <c r="T517" s="210"/>
      <c r="U517" s="210"/>
      <c r="V517" s="216"/>
      <c r="W517" s="216"/>
      <c r="X517" s="210"/>
      <c r="Y517" s="210"/>
      <c r="Z517" s="216"/>
      <c r="AA517" s="216">
        <v>2.5</v>
      </c>
      <c r="AB517" s="210"/>
      <c r="AC517" s="210"/>
      <c r="AD517" s="216"/>
      <c r="AE517" s="216"/>
      <c r="AF517" s="210"/>
      <c r="AG517" s="210"/>
      <c r="AH517" s="216"/>
      <c r="AI517" s="216"/>
      <c r="AJ517" s="210"/>
      <c r="AK517" s="210"/>
      <c r="AL517" s="210"/>
      <c r="AM517" s="210"/>
      <c r="AN517" s="213">
        <f>P517+T517+X517+AB517+AF517+AJ517</f>
        <v>0</v>
      </c>
      <c r="AO517" s="213">
        <f>Q517+U517+Y517+AC517+AG517+AK517</f>
        <v>0</v>
      </c>
      <c r="AP517" s="213">
        <f>R517+V517+Z517+AD517+AH517+AL517</f>
        <v>0</v>
      </c>
      <c r="AQ517" s="209">
        <f>S517+W517+AA517+AE517+AI517+AM517</f>
        <v>2.5</v>
      </c>
      <c r="AR517" s="116" t="s">
        <v>122</v>
      </c>
      <c r="AS517" s="117">
        <f aca="true" t="shared" si="227" ref="AS517:AX517">SUM(AS518:AS519)</f>
        <v>0</v>
      </c>
      <c r="AT517" s="117">
        <f t="shared" si="227"/>
        <v>0</v>
      </c>
      <c r="AU517" s="117">
        <f t="shared" si="227"/>
        <v>2.2</v>
      </c>
      <c r="AV517" s="117">
        <f t="shared" si="227"/>
        <v>0</v>
      </c>
      <c r="AW517" s="117">
        <f t="shared" si="227"/>
        <v>0</v>
      </c>
      <c r="AX517" s="117">
        <f t="shared" si="227"/>
        <v>0</v>
      </c>
      <c r="AY517" s="98">
        <f>SUM(AS517:AX517)</f>
        <v>2.2</v>
      </c>
      <c r="AZ517" s="74"/>
    </row>
    <row r="518" spans="2:52" ht="90">
      <c r="B518" s="73"/>
      <c r="C518" s="223"/>
      <c r="D518" s="235"/>
      <c r="E518" s="229"/>
      <c r="F518" s="220"/>
      <c r="G518" s="211"/>
      <c r="H518" s="211"/>
      <c r="I518" s="217"/>
      <c r="J518" s="217"/>
      <c r="K518" s="220"/>
      <c r="L518" s="220"/>
      <c r="M518" s="217"/>
      <c r="N518" s="217"/>
      <c r="O518" s="217"/>
      <c r="P518" s="211"/>
      <c r="Q518" s="211"/>
      <c r="R518" s="217"/>
      <c r="S518" s="217"/>
      <c r="T518" s="211"/>
      <c r="U518" s="211"/>
      <c r="V518" s="217"/>
      <c r="W518" s="217"/>
      <c r="X518" s="211"/>
      <c r="Y518" s="211"/>
      <c r="Z518" s="217"/>
      <c r="AA518" s="217"/>
      <c r="AB518" s="211"/>
      <c r="AC518" s="211"/>
      <c r="AD518" s="217"/>
      <c r="AE518" s="217"/>
      <c r="AF518" s="211"/>
      <c r="AG518" s="211"/>
      <c r="AH518" s="217"/>
      <c r="AI518" s="217"/>
      <c r="AJ518" s="211"/>
      <c r="AK518" s="211"/>
      <c r="AL518" s="211"/>
      <c r="AM518" s="211"/>
      <c r="AN518" s="214"/>
      <c r="AO518" s="214"/>
      <c r="AP518" s="214"/>
      <c r="AQ518" s="209"/>
      <c r="AR518" s="118" t="s">
        <v>354</v>
      </c>
      <c r="AS518" s="119"/>
      <c r="AT518" s="119"/>
      <c r="AU518" s="119">
        <v>2.2</v>
      </c>
      <c r="AV518" s="119"/>
      <c r="AW518" s="119"/>
      <c r="AX518" s="120"/>
      <c r="AY518" s="98">
        <f>SUM(AS518:AX518)</f>
        <v>2.2</v>
      </c>
      <c r="AZ518" s="74"/>
    </row>
    <row r="519" spans="2:52" ht="12.75">
      <c r="B519" s="73"/>
      <c r="C519" s="224"/>
      <c r="D519" s="236"/>
      <c r="E519" s="230"/>
      <c r="F519" s="221"/>
      <c r="G519" s="212"/>
      <c r="H519" s="212"/>
      <c r="I519" s="218"/>
      <c r="J519" s="218"/>
      <c r="K519" s="221"/>
      <c r="L519" s="221"/>
      <c r="M519" s="218"/>
      <c r="N519" s="218"/>
      <c r="O519" s="218"/>
      <c r="P519" s="212"/>
      <c r="Q519" s="212"/>
      <c r="R519" s="218"/>
      <c r="S519" s="218"/>
      <c r="T519" s="212"/>
      <c r="U519" s="212"/>
      <c r="V519" s="218"/>
      <c r="W519" s="218"/>
      <c r="X519" s="212"/>
      <c r="Y519" s="212"/>
      <c r="Z519" s="218"/>
      <c r="AA519" s="218"/>
      <c r="AB519" s="212"/>
      <c r="AC519" s="212"/>
      <c r="AD519" s="218"/>
      <c r="AE519" s="218"/>
      <c r="AF519" s="212"/>
      <c r="AG519" s="212"/>
      <c r="AH519" s="218"/>
      <c r="AI519" s="218"/>
      <c r="AJ519" s="212"/>
      <c r="AK519" s="212"/>
      <c r="AL519" s="212"/>
      <c r="AM519" s="212"/>
      <c r="AN519" s="215"/>
      <c r="AO519" s="215"/>
      <c r="AP519" s="215"/>
      <c r="AQ519" s="209"/>
      <c r="AR519" s="121" t="s">
        <v>124</v>
      </c>
      <c r="AS519" s="121"/>
      <c r="AT519" s="121"/>
      <c r="AU519" s="121"/>
      <c r="AV519" s="121"/>
      <c r="AW519" s="121"/>
      <c r="AX519" s="121"/>
      <c r="AY519" s="122"/>
      <c r="AZ519" s="74"/>
    </row>
    <row r="520" spans="2:52" ht="22.5">
      <c r="B520" s="73"/>
      <c r="C520" s="222" t="s">
        <v>472</v>
      </c>
      <c r="D520" s="234" t="s">
        <v>473</v>
      </c>
      <c r="E520" s="228"/>
      <c r="F520" s="219" t="s">
        <v>121</v>
      </c>
      <c r="G520" s="210"/>
      <c r="H520" s="210"/>
      <c r="I520" s="216">
        <v>0</v>
      </c>
      <c r="J520" s="216">
        <v>1.26</v>
      </c>
      <c r="K520" s="219">
        <v>2013</v>
      </c>
      <c r="L520" s="219">
        <v>2014</v>
      </c>
      <c r="M520" s="216">
        <f>AS521+AT521+AU521+AV521+AW521</f>
        <v>1.5</v>
      </c>
      <c r="N520" s="216"/>
      <c r="O520" s="216">
        <f>AU521</f>
        <v>1.3</v>
      </c>
      <c r="P520" s="210"/>
      <c r="Q520" s="210"/>
      <c r="R520" s="216"/>
      <c r="S520" s="216"/>
      <c r="T520" s="210"/>
      <c r="U520" s="210"/>
      <c r="V520" s="216"/>
      <c r="W520" s="216"/>
      <c r="X520" s="210"/>
      <c r="Y520" s="210"/>
      <c r="Z520" s="216"/>
      <c r="AA520" s="216"/>
      <c r="AB520" s="210"/>
      <c r="AC520" s="210"/>
      <c r="AD520" s="216"/>
      <c r="AE520" s="216">
        <v>1.26</v>
      </c>
      <c r="AF520" s="210"/>
      <c r="AG520" s="210"/>
      <c r="AH520" s="216"/>
      <c r="AI520" s="216"/>
      <c r="AJ520" s="210"/>
      <c r="AK520" s="210"/>
      <c r="AL520" s="210"/>
      <c r="AM520" s="210"/>
      <c r="AN520" s="213">
        <f>P520+T520+X520+AB520+AF520+AJ520</f>
        <v>0</v>
      </c>
      <c r="AO520" s="213">
        <f>Q520+U520+Y520+AC520+AG520+AK520</f>
        <v>0</v>
      </c>
      <c r="AP520" s="213">
        <f>R520+V520+Z520+AD520+AH520+AL520</f>
        <v>0</v>
      </c>
      <c r="AQ520" s="209">
        <f>S520+W520+AA520+AE520+AI520+AM520</f>
        <v>1.26</v>
      </c>
      <c r="AR520" s="116" t="s">
        <v>122</v>
      </c>
      <c r="AS520" s="117">
        <f aca="true" t="shared" si="228" ref="AS520:AX520">SUM(AS521:AS522)</f>
        <v>0</v>
      </c>
      <c r="AT520" s="117">
        <f t="shared" si="228"/>
        <v>0</v>
      </c>
      <c r="AU520" s="117">
        <f t="shared" si="228"/>
        <v>1.3</v>
      </c>
      <c r="AV520" s="117">
        <f t="shared" si="228"/>
        <v>0.2</v>
      </c>
      <c r="AW520" s="117">
        <f t="shared" si="228"/>
        <v>0</v>
      </c>
      <c r="AX520" s="117">
        <f t="shared" si="228"/>
        <v>0</v>
      </c>
      <c r="AY520" s="98">
        <f>SUM(AS520:AX520)</f>
        <v>1.5</v>
      </c>
      <c r="AZ520" s="74"/>
    </row>
    <row r="521" spans="2:52" ht="90">
      <c r="B521" s="73"/>
      <c r="C521" s="223"/>
      <c r="D521" s="235"/>
      <c r="E521" s="229"/>
      <c r="F521" s="220"/>
      <c r="G521" s="211"/>
      <c r="H521" s="211"/>
      <c r="I521" s="217"/>
      <c r="J521" s="217"/>
      <c r="K521" s="220"/>
      <c r="L521" s="220"/>
      <c r="M521" s="217"/>
      <c r="N521" s="217"/>
      <c r="O521" s="217"/>
      <c r="P521" s="211"/>
      <c r="Q521" s="211"/>
      <c r="R521" s="217"/>
      <c r="S521" s="217"/>
      <c r="T521" s="211"/>
      <c r="U521" s="211"/>
      <c r="V521" s="217"/>
      <c r="W521" s="217"/>
      <c r="X521" s="211"/>
      <c r="Y521" s="211"/>
      <c r="Z521" s="217"/>
      <c r="AA521" s="217"/>
      <c r="AB521" s="211"/>
      <c r="AC521" s="211"/>
      <c r="AD521" s="217"/>
      <c r="AE521" s="217"/>
      <c r="AF521" s="211"/>
      <c r="AG521" s="211"/>
      <c r="AH521" s="217"/>
      <c r="AI521" s="217"/>
      <c r="AJ521" s="211"/>
      <c r="AK521" s="211"/>
      <c r="AL521" s="211"/>
      <c r="AM521" s="211"/>
      <c r="AN521" s="214"/>
      <c r="AO521" s="214"/>
      <c r="AP521" s="214"/>
      <c r="AQ521" s="209"/>
      <c r="AR521" s="118" t="s">
        <v>354</v>
      </c>
      <c r="AS521" s="119"/>
      <c r="AT521" s="119"/>
      <c r="AU521" s="119">
        <v>1.3</v>
      </c>
      <c r="AV521" s="119">
        <v>0.2</v>
      </c>
      <c r="AW521" s="119"/>
      <c r="AX521" s="120"/>
      <c r="AY521" s="98">
        <f>SUM(AS521:AX521)</f>
        <v>1.5</v>
      </c>
      <c r="AZ521" s="74"/>
    </row>
    <row r="522" spans="2:52" ht="12.75">
      <c r="B522" s="73"/>
      <c r="C522" s="224"/>
      <c r="D522" s="236"/>
      <c r="E522" s="230"/>
      <c r="F522" s="221"/>
      <c r="G522" s="212"/>
      <c r="H522" s="212"/>
      <c r="I522" s="218"/>
      <c r="J522" s="218"/>
      <c r="K522" s="221"/>
      <c r="L522" s="221"/>
      <c r="M522" s="218"/>
      <c r="N522" s="218"/>
      <c r="O522" s="218"/>
      <c r="P522" s="212"/>
      <c r="Q522" s="212"/>
      <c r="R522" s="218"/>
      <c r="S522" s="218"/>
      <c r="T522" s="212"/>
      <c r="U522" s="212"/>
      <c r="V522" s="218"/>
      <c r="W522" s="218"/>
      <c r="X522" s="212"/>
      <c r="Y522" s="212"/>
      <c r="Z522" s="218"/>
      <c r="AA522" s="218"/>
      <c r="AB522" s="212"/>
      <c r="AC522" s="212"/>
      <c r="AD522" s="218"/>
      <c r="AE522" s="218"/>
      <c r="AF522" s="212"/>
      <c r="AG522" s="212"/>
      <c r="AH522" s="218"/>
      <c r="AI522" s="218"/>
      <c r="AJ522" s="212"/>
      <c r="AK522" s="212"/>
      <c r="AL522" s="212"/>
      <c r="AM522" s="212"/>
      <c r="AN522" s="215"/>
      <c r="AO522" s="215"/>
      <c r="AP522" s="215"/>
      <c r="AQ522" s="209"/>
      <c r="AR522" s="121" t="s">
        <v>124</v>
      </c>
      <c r="AS522" s="121"/>
      <c r="AT522" s="121"/>
      <c r="AU522" s="121"/>
      <c r="AV522" s="121"/>
      <c r="AW522" s="121"/>
      <c r="AX522" s="121"/>
      <c r="AY522" s="122"/>
      <c r="AZ522" s="74"/>
    </row>
    <row r="523" spans="2:52" ht="22.5">
      <c r="B523" s="73"/>
      <c r="C523" s="222" t="s">
        <v>474</v>
      </c>
      <c r="D523" s="234" t="s">
        <v>475</v>
      </c>
      <c r="E523" s="228" t="s">
        <v>245</v>
      </c>
      <c r="F523" s="219" t="s">
        <v>121</v>
      </c>
      <c r="G523" s="210"/>
      <c r="H523" s="210"/>
      <c r="I523" s="216">
        <v>0</v>
      </c>
      <c r="J523" s="216">
        <v>0.4</v>
      </c>
      <c r="K523" s="219">
        <v>2013</v>
      </c>
      <c r="L523" s="219">
        <v>2014</v>
      </c>
      <c r="M523" s="216">
        <f>AS524+AT524+AU524+AV524+AW524</f>
        <v>2</v>
      </c>
      <c r="N523" s="216"/>
      <c r="O523" s="216">
        <f>AU524</f>
        <v>0.9</v>
      </c>
      <c r="P523" s="210"/>
      <c r="Q523" s="210"/>
      <c r="R523" s="216"/>
      <c r="S523" s="216"/>
      <c r="T523" s="210"/>
      <c r="U523" s="210"/>
      <c r="V523" s="216"/>
      <c r="W523" s="216"/>
      <c r="X523" s="210"/>
      <c r="Y523" s="210"/>
      <c r="Z523" s="216"/>
      <c r="AA523" s="216"/>
      <c r="AB523" s="210"/>
      <c r="AC523" s="210"/>
      <c r="AD523" s="216"/>
      <c r="AE523" s="216">
        <v>0.4</v>
      </c>
      <c r="AF523" s="210"/>
      <c r="AG523" s="210"/>
      <c r="AH523" s="216"/>
      <c r="AI523" s="216"/>
      <c r="AJ523" s="210"/>
      <c r="AK523" s="210"/>
      <c r="AL523" s="210"/>
      <c r="AM523" s="210"/>
      <c r="AN523" s="213">
        <f>P523+T523+X523+AB523+AF523+AJ523</f>
        <v>0</v>
      </c>
      <c r="AO523" s="213">
        <f>Q523+U523+Y523+AC523+AG523+AK523</f>
        <v>0</v>
      </c>
      <c r="AP523" s="213">
        <f>R523+V523+Z523+AD523+AH523+AL523</f>
        <v>0</v>
      </c>
      <c r="AQ523" s="209">
        <f>S523+W523+AA523+AE523+AI523+AM523</f>
        <v>0.4</v>
      </c>
      <c r="AR523" s="116" t="s">
        <v>122</v>
      </c>
      <c r="AS523" s="117">
        <f aca="true" t="shared" si="229" ref="AS523:AX523">SUM(AS524:AS525)</f>
        <v>0</v>
      </c>
      <c r="AT523" s="117">
        <f t="shared" si="229"/>
        <v>0</v>
      </c>
      <c r="AU523" s="117">
        <f t="shared" si="229"/>
        <v>0.9</v>
      </c>
      <c r="AV523" s="117">
        <f t="shared" si="229"/>
        <v>1.1</v>
      </c>
      <c r="AW523" s="117">
        <f t="shared" si="229"/>
        <v>0</v>
      </c>
      <c r="AX523" s="117">
        <f t="shared" si="229"/>
        <v>0</v>
      </c>
      <c r="AY523" s="98">
        <f>SUM(AS523:AX523)</f>
        <v>2</v>
      </c>
      <c r="AZ523" s="74"/>
    </row>
    <row r="524" spans="2:52" ht="45">
      <c r="B524" s="73"/>
      <c r="C524" s="223"/>
      <c r="D524" s="235"/>
      <c r="E524" s="229"/>
      <c r="F524" s="220"/>
      <c r="G524" s="211"/>
      <c r="H524" s="211"/>
      <c r="I524" s="217"/>
      <c r="J524" s="217"/>
      <c r="K524" s="220"/>
      <c r="L524" s="220"/>
      <c r="M524" s="217"/>
      <c r="N524" s="217"/>
      <c r="O524" s="217"/>
      <c r="P524" s="211"/>
      <c r="Q524" s="211"/>
      <c r="R524" s="217"/>
      <c r="S524" s="217"/>
      <c r="T524" s="211"/>
      <c r="U524" s="211"/>
      <c r="V524" s="217"/>
      <c r="W524" s="217"/>
      <c r="X524" s="211"/>
      <c r="Y524" s="211"/>
      <c r="Z524" s="217"/>
      <c r="AA524" s="217"/>
      <c r="AB524" s="211"/>
      <c r="AC524" s="211"/>
      <c r="AD524" s="217"/>
      <c r="AE524" s="217"/>
      <c r="AF524" s="211"/>
      <c r="AG524" s="211"/>
      <c r="AH524" s="217"/>
      <c r="AI524" s="217"/>
      <c r="AJ524" s="211"/>
      <c r="AK524" s="211"/>
      <c r="AL524" s="211"/>
      <c r="AM524" s="211"/>
      <c r="AN524" s="214"/>
      <c r="AO524" s="214"/>
      <c r="AP524" s="214"/>
      <c r="AQ524" s="209"/>
      <c r="AR524" s="118" t="s">
        <v>123</v>
      </c>
      <c r="AS524" s="119"/>
      <c r="AT524" s="119"/>
      <c r="AU524" s="119">
        <v>0.9</v>
      </c>
      <c r="AV524" s="119">
        <v>1.1</v>
      </c>
      <c r="AW524" s="119"/>
      <c r="AX524" s="120"/>
      <c r="AY524" s="98">
        <f>SUM(AS524:AX524)</f>
        <v>2</v>
      </c>
      <c r="AZ524" s="74"/>
    </row>
    <row r="525" spans="2:52" ht="12.75">
      <c r="B525" s="73"/>
      <c r="C525" s="224"/>
      <c r="D525" s="236"/>
      <c r="E525" s="230"/>
      <c r="F525" s="221"/>
      <c r="G525" s="212"/>
      <c r="H525" s="212"/>
      <c r="I525" s="218"/>
      <c r="J525" s="218"/>
      <c r="K525" s="221"/>
      <c r="L525" s="221"/>
      <c r="M525" s="218"/>
      <c r="N525" s="218"/>
      <c r="O525" s="218"/>
      <c r="P525" s="212"/>
      <c r="Q525" s="212"/>
      <c r="R525" s="218"/>
      <c r="S525" s="218"/>
      <c r="T525" s="212"/>
      <c r="U525" s="212"/>
      <c r="V525" s="218"/>
      <c r="W525" s="218"/>
      <c r="X525" s="212"/>
      <c r="Y525" s="212"/>
      <c r="Z525" s="218"/>
      <c r="AA525" s="218"/>
      <c r="AB525" s="212"/>
      <c r="AC525" s="212"/>
      <c r="AD525" s="218"/>
      <c r="AE525" s="218"/>
      <c r="AF525" s="212"/>
      <c r="AG525" s="212"/>
      <c r="AH525" s="218"/>
      <c r="AI525" s="218"/>
      <c r="AJ525" s="212"/>
      <c r="AK525" s="212"/>
      <c r="AL525" s="212"/>
      <c r="AM525" s="212"/>
      <c r="AN525" s="215"/>
      <c r="AO525" s="215"/>
      <c r="AP525" s="215"/>
      <c r="AQ525" s="209"/>
      <c r="AR525" s="121" t="s">
        <v>124</v>
      </c>
      <c r="AS525" s="121"/>
      <c r="AT525" s="121"/>
      <c r="AU525" s="121"/>
      <c r="AV525" s="121"/>
      <c r="AW525" s="121"/>
      <c r="AX525" s="121"/>
      <c r="AY525" s="122"/>
      <c r="AZ525" s="74"/>
    </row>
    <row r="526" spans="2:52" ht="22.5">
      <c r="B526" s="73"/>
      <c r="C526" s="222" t="s">
        <v>476</v>
      </c>
      <c r="D526" s="234" t="s">
        <v>477</v>
      </c>
      <c r="E526" s="228"/>
      <c r="F526" s="219" t="s">
        <v>121</v>
      </c>
      <c r="G526" s="210"/>
      <c r="H526" s="210"/>
      <c r="I526" s="216">
        <v>0</v>
      </c>
      <c r="J526" s="216">
        <v>0</v>
      </c>
      <c r="K526" s="219">
        <v>2013</v>
      </c>
      <c r="L526" s="219">
        <v>2014</v>
      </c>
      <c r="M526" s="216">
        <f>AS527+AT527+AU527+AV527+AW527</f>
        <v>4.8</v>
      </c>
      <c r="N526" s="216"/>
      <c r="O526" s="216">
        <f>AU527</f>
        <v>0.2</v>
      </c>
      <c r="P526" s="210"/>
      <c r="Q526" s="210"/>
      <c r="R526" s="216"/>
      <c r="S526" s="216"/>
      <c r="T526" s="210"/>
      <c r="U526" s="210"/>
      <c r="V526" s="216"/>
      <c r="W526" s="216"/>
      <c r="X526" s="210"/>
      <c r="Y526" s="210"/>
      <c r="Z526" s="216"/>
      <c r="AA526" s="216"/>
      <c r="AB526" s="210"/>
      <c r="AC526" s="210"/>
      <c r="AD526" s="216"/>
      <c r="AE526" s="216"/>
      <c r="AF526" s="210"/>
      <c r="AG526" s="210"/>
      <c r="AH526" s="216"/>
      <c r="AI526" s="216"/>
      <c r="AJ526" s="210"/>
      <c r="AK526" s="210"/>
      <c r="AL526" s="210"/>
      <c r="AM526" s="210"/>
      <c r="AN526" s="213">
        <f>P526+T526+X526+AB526+AF526+AJ526</f>
        <v>0</v>
      </c>
      <c r="AO526" s="213">
        <f>Q526+U526+Y526+AC526+AG526+AK526</f>
        <v>0</v>
      </c>
      <c r="AP526" s="213">
        <f>R526+V526+Z526+AD526+AH526+AL526</f>
        <v>0</v>
      </c>
      <c r="AQ526" s="209">
        <f>S526+W526+AA526+AE526+AI526+AM526</f>
        <v>0</v>
      </c>
      <c r="AR526" s="116" t="s">
        <v>122</v>
      </c>
      <c r="AS526" s="117">
        <f aca="true" t="shared" si="230" ref="AS526:AX526">SUM(AS527:AS528)</f>
        <v>0</v>
      </c>
      <c r="AT526" s="117">
        <f t="shared" si="230"/>
        <v>0</v>
      </c>
      <c r="AU526" s="117">
        <f t="shared" si="230"/>
        <v>0.2</v>
      </c>
      <c r="AV526" s="117">
        <f t="shared" si="230"/>
        <v>4.6</v>
      </c>
      <c r="AW526" s="117">
        <f t="shared" si="230"/>
        <v>0</v>
      </c>
      <c r="AX526" s="117">
        <f t="shared" si="230"/>
        <v>0</v>
      </c>
      <c r="AY526" s="98">
        <f>SUM(AS526:AX526)</f>
        <v>4.8</v>
      </c>
      <c r="AZ526" s="74"/>
    </row>
    <row r="527" spans="2:52" ht="90">
      <c r="B527" s="73"/>
      <c r="C527" s="223"/>
      <c r="D527" s="235"/>
      <c r="E527" s="229"/>
      <c r="F527" s="220"/>
      <c r="G527" s="211"/>
      <c r="H527" s="211"/>
      <c r="I527" s="217"/>
      <c r="J527" s="217"/>
      <c r="K527" s="220"/>
      <c r="L527" s="220"/>
      <c r="M527" s="217"/>
      <c r="N527" s="217"/>
      <c r="O527" s="217"/>
      <c r="P527" s="211"/>
      <c r="Q527" s="211"/>
      <c r="R527" s="217"/>
      <c r="S527" s="217"/>
      <c r="T527" s="211"/>
      <c r="U527" s="211"/>
      <c r="V527" s="217"/>
      <c r="W527" s="217"/>
      <c r="X527" s="211"/>
      <c r="Y527" s="211"/>
      <c r="Z527" s="217"/>
      <c r="AA527" s="217"/>
      <c r="AB527" s="211"/>
      <c r="AC527" s="211"/>
      <c r="AD527" s="217"/>
      <c r="AE527" s="217"/>
      <c r="AF527" s="211"/>
      <c r="AG527" s="211"/>
      <c r="AH527" s="217"/>
      <c r="AI527" s="217"/>
      <c r="AJ527" s="211"/>
      <c r="AK527" s="211"/>
      <c r="AL527" s="211"/>
      <c r="AM527" s="211"/>
      <c r="AN527" s="214"/>
      <c r="AO527" s="214"/>
      <c r="AP527" s="214"/>
      <c r="AQ527" s="209"/>
      <c r="AR527" s="118" t="s">
        <v>354</v>
      </c>
      <c r="AS527" s="119"/>
      <c r="AT527" s="119"/>
      <c r="AU527" s="119">
        <v>0.2</v>
      </c>
      <c r="AV527" s="119">
        <v>4.6</v>
      </c>
      <c r="AW527" s="119"/>
      <c r="AX527" s="120"/>
      <c r="AY527" s="98">
        <f>SUM(AS527:AX527)</f>
        <v>4.8</v>
      </c>
      <c r="AZ527" s="74"/>
    </row>
    <row r="528" spans="2:52" ht="12.75">
      <c r="B528" s="73"/>
      <c r="C528" s="224"/>
      <c r="D528" s="236"/>
      <c r="E528" s="230"/>
      <c r="F528" s="221"/>
      <c r="G528" s="212"/>
      <c r="H528" s="212"/>
      <c r="I528" s="218"/>
      <c r="J528" s="218"/>
      <c r="K528" s="221"/>
      <c r="L528" s="221"/>
      <c r="M528" s="218"/>
      <c r="N528" s="218"/>
      <c r="O528" s="218"/>
      <c r="P528" s="212"/>
      <c r="Q528" s="212"/>
      <c r="R528" s="218"/>
      <c r="S528" s="218"/>
      <c r="T528" s="212"/>
      <c r="U528" s="212"/>
      <c r="V528" s="218"/>
      <c r="W528" s="218"/>
      <c r="X528" s="212"/>
      <c r="Y528" s="212"/>
      <c r="Z528" s="218"/>
      <c r="AA528" s="218"/>
      <c r="AB528" s="212"/>
      <c r="AC528" s="212"/>
      <c r="AD528" s="218"/>
      <c r="AE528" s="218"/>
      <c r="AF528" s="212"/>
      <c r="AG528" s="212"/>
      <c r="AH528" s="218"/>
      <c r="AI528" s="218"/>
      <c r="AJ528" s="212"/>
      <c r="AK528" s="212"/>
      <c r="AL528" s="212"/>
      <c r="AM528" s="212"/>
      <c r="AN528" s="215"/>
      <c r="AO528" s="215"/>
      <c r="AP528" s="215"/>
      <c r="AQ528" s="209"/>
      <c r="AR528" s="121" t="s">
        <v>124</v>
      </c>
      <c r="AS528" s="121"/>
      <c r="AT528" s="121"/>
      <c r="AU528" s="121"/>
      <c r="AV528" s="121"/>
      <c r="AW528" s="121"/>
      <c r="AX528" s="121"/>
      <c r="AY528" s="122"/>
      <c r="AZ528" s="74"/>
    </row>
    <row r="529" spans="2:52" ht="22.5">
      <c r="B529" s="73"/>
      <c r="C529" s="222" t="s">
        <v>478</v>
      </c>
      <c r="D529" s="234" t="s">
        <v>479</v>
      </c>
      <c r="E529" s="228"/>
      <c r="F529" s="219" t="s">
        <v>121</v>
      </c>
      <c r="G529" s="210"/>
      <c r="H529" s="210"/>
      <c r="I529" s="216">
        <v>0</v>
      </c>
      <c r="J529" s="216">
        <v>0.4</v>
      </c>
      <c r="K529" s="219">
        <v>2014</v>
      </c>
      <c r="L529" s="219">
        <v>2014</v>
      </c>
      <c r="M529" s="216">
        <f>AS530+AT530+AU530+AV530+AW530</f>
        <v>3.2</v>
      </c>
      <c r="N529" s="216"/>
      <c r="O529" s="216">
        <f>AU530</f>
        <v>0</v>
      </c>
      <c r="P529" s="210"/>
      <c r="Q529" s="210"/>
      <c r="R529" s="216"/>
      <c r="S529" s="216"/>
      <c r="T529" s="210"/>
      <c r="U529" s="210"/>
      <c r="V529" s="216"/>
      <c r="W529" s="216"/>
      <c r="X529" s="210"/>
      <c r="Y529" s="210"/>
      <c r="Z529" s="216"/>
      <c r="AA529" s="216"/>
      <c r="AB529" s="210"/>
      <c r="AC529" s="210"/>
      <c r="AD529" s="216"/>
      <c r="AE529" s="216">
        <v>0.4</v>
      </c>
      <c r="AF529" s="210"/>
      <c r="AG529" s="210"/>
      <c r="AH529" s="216"/>
      <c r="AI529" s="216"/>
      <c r="AJ529" s="210"/>
      <c r="AK529" s="210"/>
      <c r="AL529" s="210"/>
      <c r="AM529" s="210"/>
      <c r="AN529" s="213">
        <f>P529+T529+X529+AB529+AF529+AJ529</f>
        <v>0</v>
      </c>
      <c r="AO529" s="213">
        <f>Q529+U529+Y529+AC529+AG529+AK529</f>
        <v>0</v>
      </c>
      <c r="AP529" s="213">
        <f>R529+V529+Z529+AD529+AH529+AL529</f>
        <v>0</v>
      </c>
      <c r="AQ529" s="209">
        <f>S529+W529+AA529+AE529+AI529+AM529</f>
        <v>0.4</v>
      </c>
      <c r="AR529" s="116" t="s">
        <v>122</v>
      </c>
      <c r="AS529" s="117">
        <f aca="true" t="shared" si="231" ref="AS529:AX529">SUM(AS530:AS531)</f>
        <v>0</v>
      </c>
      <c r="AT529" s="117">
        <f t="shared" si="231"/>
        <v>0</v>
      </c>
      <c r="AU529" s="117">
        <f t="shared" si="231"/>
        <v>0</v>
      </c>
      <c r="AV529" s="117">
        <f t="shared" si="231"/>
        <v>3.2</v>
      </c>
      <c r="AW529" s="117">
        <f t="shared" si="231"/>
        <v>0</v>
      </c>
      <c r="AX529" s="117">
        <f t="shared" si="231"/>
        <v>0</v>
      </c>
      <c r="AY529" s="98">
        <f>SUM(AS529:AX529)</f>
        <v>3.2</v>
      </c>
      <c r="AZ529" s="74"/>
    </row>
    <row r="530" spans="2:52" ht="45">
      <c r="B530" s="73"/>
      <c r="C530" s="223"/>
      <c r="D530" s="235"/>
      <c r="E530" s="229"/>
      <c r="F530" s="220"/>
      <c r="G530" s="211"/>
      <c r="H530" s="211"/>
      <c r="I530" s="217"/>
      <c r="J530" s="217"/>
      <c r="K530" s="220"/>
      <c r="L530" s="220"/>
      <c r="M530" s="217"/>
      <c r="N530" s="217"/>
      <c r="O530" s="217"/>
      <c r="P530" s="211"/>
      <c r="Q530" s="211"/>
      <c r="R530" s="217"/>
      <c r="S530" s="217"/>
      <c r="T530" s="211"/>
      <c r="U530" s="211"/>
      <c r="V530" s="217"/>
      <c r="W530" s="217"/>
      <c r="X530" s="211"/>
      <c r="Y530" s="211"/>
      <c r="Z530" s="217"/>
      <c r="AA530" s="217"/>
      <c r="AB530" s="211"/>
      <c r="AC530" s="211"/>
      <c r="AD530" s="217"/>
      <c r="AE530" s="217"/>
      <c r="AF530" s="211"/>
      <c r="AG530" s="211"/>
      <c r="AH530" s="217"/>
      <c r="AI530" s="217"/>
      <c r="AJ530" s="211"/>
      <c r="AK530" s="211"/>
      <c r="AL530" s="211"/>
      <c r="AM530" s="211"/>
      <c r="AN530" s="214"/>
      <c r="AO530" s="214"/>
      <c r="AP530" s="214"/>
      <c r="AQ530" s="209"/>
      <c r="AR530" s="118" t="s">
        <v>123</v>
      </c>
      <c r="AS530" s="119"/>
      <c r="AT530" s="119"/>
      <c r="AU530" s="119"/>
      <c r="AV530" s="119">
        <v>3.2</v>
      </c>
      <c r="AW530" s="119"/>
      <c r="AX530" s="120"/>
      <c r="AY530" s="98">
        <f>SUM(AS530:AX530)</f>
        <v>3.2</v>
      </c>
      <c r="AZ530" s="74"/>
    </row>
    <row r="531" spans="2:52" ht="12.75">
      <c r="B531" s="73"/>
      <c r="C531" s="224"/>
      <c r="D531" s="236"/>
      <c r="E531" s="230"/>
      <c r="F531" s="221"/>
      <c r="G531" s="212"/>
      <c r="H531" s="212"/>
      <c r="I531" s="218"/>
      <c r="J531" s="218"/>
      <c r="K531" s="221"/>
      <c r="L531" s="221"/>
      <c r="M531" s="218"/>
      <c r="N531" s="218"/>
      <c r="O531" s="218"/>
      <c r="P531" s="212"/>
      <c r="Q531" s="212"/>
      <c r="R531" s="218"/>
      <c r="S531" s="218"/>
      <c r="T531" s="212"/>
      <c r="U531" s="212"/>
      <c r="V531" s="218"/>
      <c r="W531" s="218"/>
      <c r="X531" s="212"/>
      <c r="Y531" s="212"/>
      <c r="Z531" s="218"/>
      <c r="AA531" s="218"/>
      <c r="AB531" s="212"/>
      <c r="AC531" s="212"/>
      <c r="AD531" s="218"/>
      <c r="AE531" s="218"/>
      <c r="AF531" s="212"/>
      <c r="AG531" s="212"/>
      <c r="AH531" s="218"/>
      <c r="AI531" s="218"/>
      <c r="AJ531" s="212"/>
      <c r="AK531" s="212"/>
      <c r="AL531" s="212"/>
      <c r="AM531" s="212"/>
      <c r="AN531" s="215"/>
      <c r="AO531" s="215"/>
      <c r="AP531" s="215"/>
      <c r="AQ531" s="209"/>
      <c r="AR531" s="121" t="s">
        <v>124</v>
      </c>
      <c r="AS531" s="121"/>
      <c r="AT531" s="121"/>
      <c r="AU531" s="121"/>
      <c r="AV531" s="121"/>
      <c r="AW531" s="121"/>
      <c r="AX531" s="121"/>
      <c r="AY531" s="122"/>
      <c r="AZ531" s="74"/>
    </row>
    <row r="532" spans="2:52" ht="22.5">
      <c r="B532" s="73"/>
      <c r="C532" s="222" t="s">
        <v>480</v>
      </c>
      <c r="D532" s="234" t="s">
        <v>481</v>
      </c>
      <c r="E532" s="228"/>
      <c r="F532" s="219" t="s">
        <v>121</v>
      </c>
      <c r="G532" s="210"/>
      <c r="H532" s="210"/>
      <c r="I532" s="216">
        <v>0</v>
      </c>
      <c r="J532" s="216">
        <v>0.8</v>
      </c>
      <c r="K532" s="219">
        <v>2014</v>
      </c>
      <c r="L532" s="219">
        <v>2014</v>
      </c>
      <c r="M532" s="216">
        <f>AS533+AT533+AU533+AV533+AW533</f>
        <v>3.2</v>
      </c>
      <c r="N532" s="216"/>
      <c r="O532" s="216">
        <f>AU533</f>
        <v>0</v>
      </c>
      <c r="P532" s="210"/>
      <c r="Q532" s="210"/>
      <c r="R532" s="216"/>
      <c r="S532" s="216"/>
      <c r="T532" s="210"/>
      <c r="U532" s="210"/>
      <c r="V532" s="216"/>
      <c r="W532" s="216"/>
      <c r="X532" s="210"/>
      <c r="Y532" s="210"/>
      <c r="Z532" s="216"/>
      <c r="AA532" s="216"/>
      <c r="AB532" s="210"/>
      <c r="AC532" s="210"/>
      <c r="AD532" s="216"/>
      <c r="AE532" s="216">
        <v>0.8</v>
      </c>
      <c r="AF532" s="210"/>
      <c r="AG532" s="210"/>
      <c r="AH532" s="216"/>
      <c r="AI532" s="216"/>
      <c r="AJ532" s="210"/>
      <c r="AK532" s="210"/>
      <c r="AL532" s="210"/>
      <c r="AM532" s="210"/>
      <c r="AN532" s="213">
        <f>P532+T532+X532+AB532+AF532+AJ532</f>
        <v>0</v>
      </c>
      <c r="AO532" s="213">
        <f>Q532+U532+Y532+AC532+AG532+AK532</f>
        <v>0</v>
      </c>
      <c r="AP532" s="213">
        <f>R532+V532+Z532+AD532+AH532+AL532</f>
        <v>0</v>
      </c>
      <c r="AQ532" s="209">
        <f>S532+W532+AA532+AE532+AI532+AM532</f>
        <v>0.8</v>
      </c>
      <c r="AR532" s="116" t="s">
        <v>122</v>
      </c>
      <c r="AS532" s="117">
        <f aca="true" t="shared" si="232" ref="AS532:AX532">SUM(AS533:AS534)</f>
        <v>0</v>
      </c>
      <c r="AT532" s="117">
        <f t="shared" si="232"/>
        <v>0</v>
      </c>
      <c r="AU532" s="117">
        <f t="shared" si="232"/>
        <v>0</v>
      </c>
      <c r="AV532" s="117">
        <f t="shared" si="232"/>
        <v>3.2</v>
      </c>
      <c r="AW532" s="117">
        <f t="shared" si="232"/>
        <v>0</v>
      </c>
      <c r="AX532" s="117">
        <f t="shared" si="232"/>
        <v>0</v>
      </c>
      <c r="AY532" s="98">
        <f>SUM(AS532:AX532)</f>
        <v>3.2</v>
      </c>
      <c r="AZ532" s="74"/>
    </row>
    <row r="533" spans="2:52" ht="45">
      <c r="B533" s="73"/>
      <c r="C533" s="223"/>
      <c r="D533" s="235"/>
      <c r="E533" s="229"/>
      <c r="F533" s="220"/>
      <c r="G533" s="211"/>
      <c r="H533" s="211"/>
      <c r="I533" s="217"/>
      <c r="J533" s="217"/>
      <c r="K533" s="220"/>
      <c r="L533" s="220"/>
      <c r="M533" s="217"/>
      <c r="N533" s="217"/>
      <c r="O533" s="217"/>
      <c r="P533" s="211"/>
      <c r="Q533" s="211"/>
      <c r="R533" s="217"/>
      <c r="S533" s="217"/>
      <c r="T533" s="211"/>
      <c r="U533" s="211"/>
      <c r="V533" s="217"/>
      <c r="W533" s="217"/>
      <c r="X533" s="211"/>
      <c r="Y533" s="211"/>
      <c r="Z533" s="217"/>
      <c r="AA533" s="217"/>
      <c r="AB533" s="211"/>
      <c r="AC533" s="211"/>
      <c r="AD533" s="217"/>
      <c r="AE533" s="217"/>
      <c r="AF533" s="211"/>
      <c r="AG533" s="211"/>
      <c r="AH533" s="217"/>
      <c r="AI533" s="217"/>
      <c r="AJ533" s="211"/>
      <c r="AK533" s="211"/>
      <c r="AL533" s="211"/>
      <c r="AM533" s="211"/>
      <c r="AN533" s="214"/>
      <c r="AO533" s="214"/>
      <c r="AP533" s="214"/>
      <c r="AQ533" s="209"/>
      <c r="AR533" s="118" t="s">
        <v>123</v>
      </c>
      <c r="AS533" s="119"/>
      <c r="AT533" s="119"/>
      <c r="AU533" s="119"/>
      <c r="AV533" s="119">
        <v>3.2</v>
      </c>
      <c r="AW533" s="119"/>
      <c r="AX533" s="120"/>
      <c r="AY533" s="98">
        <f>SUM(AS533:AX533)</f>
        <v>3.2</v>
      </c>
      <c r="AZ533" s="74"/>
    </row>
    <row r="534" spans="2:52" ht="12.75">
      <c r="B534" s="73"/>
      <c r="C534" s="224"/>
      <c r="D534" s="236"/>
      <c r="E534" s="230"/>
      <c r="F534" s="221"/>
      <c r="G534" s="212"/>
      <c r="H534" s="212"/>
      <c r="I534" s="218"/>
      <c r="J534" s="218"/>
      <c r="K534" s="221"/>
      <c r="L534" s="221"/>
      <c r="M534" s="218"/>
      <c r="N534" s="218"/>
      <c r="O534" s="218"/>
      <c r="P534" s="212"/>
      <c r="Q534" s="212"/>
      <c r="R534" s="218"/>
      <c r="S534" s="218"/>
      <c r="T534" s="212"/>
      <c r="U534" s="212"/>
      <c r="V534" s="218"/>
      <c r="W534" s="218"/>
      <c r="X534" s="212"/>
      <c r="Y534" s="212"/>
      <c r="Z534" s="218"/>
      <c r="AA534" s="218"/>
      <c r="AB534" s="212"/>
      <c r="AC534" s="212"/>
      <c r="AD534" s="218"/>
      <c r="AE534" s="218"/>
      <c r="AF534" s="212"/>
      <c r="AG534" s="212"/>
      <c r="AH534" s="218"/>
      <c r="AI534" s="218"/>
      <c r="AJ534" s="212"/>
      <c r="AK534" s="212"/>
      <c r="AL534" s="212"/>
      <c r="AM534" s="212"/>
      <c r="AN534" s="215"/>
      <c r="AO534" s="215"/>
      <c r="AP534" s="215"/>
      <c r="AQ534" s="209"/>
      <c r="AR534" s="121" t="s">
        <v>124</v>
      </c>
      <c r="AS534" s="121"/>
      <c r="AT534" s="121"/>
      <c r="AU534" s="121"/>
      <c r="AV534" s="121"/>
      <c r="AW534" s="121"/>
      <c r="AX534" s="121"/>
      <c r="AY534" s="122"/>
      <c r="AZ534" s="74"/>
    </row>
    <row r="535" spans="2:52" ht="22.5">
      <c r="B535" s="73"/>
      <c r="C535" s="222" t="s">
        <v>482</v>
      </c>
      <c r="D535" s="234" t="s">
        <v>483</v>
      </c>
      <c r="E535" s="228" t="s">
        <v>484</v>
      </c>
      <c r="F535" s="219" t="s">
        <v>121</v>
      </c>
      <c r="G535" s="210"/>
      <c r="H535" s="210"/>
      <c r="I535" s="216">
        <v>0</v>
      </c>
      <c r="J535" s="216">
        <v>2.5</v>
      </c>
      <c r="K535" s="219">
        <v>2014</v>
      </c>
      <c r="L535" s="219">
        <v>2014</v>
      </c>
      <c r="M535" s="216">
        <f>AS536+AT536+AU536+AV536+AW536</f>
        <v>1.5</v>
      </c>
      <c r="N535" s="216"/>
      <c r="O535" s="216">
        <f>AU536</f>
        <v>0</v>
      </c>
      <c r="P535" s="210"/>
      <c r="Q535" s="210"/>
      <c r="R535" s="216"/>
      <c r="S535" s="216"/>
      <c r="T535" s="210"/>
      <c r="U535" s="210"/>
      <c r="V535" s="216"/>
      <c r="W535" s="216"/>
      <c r="X535" s="210"/>
      <c r="Y535" s="210"/>
      <c r="Z535" s="216"/>
      <c r="AA535" s="216"/>
      <c r="AB535" s="210"/>
      <c r="AC535" s="210"/>
      <c r="AD535" s="216"/>
      <c r="AE535" s="216">
        <v>2.5</v>
      </c>
      <c r="AF535" s="210"/>
      <c r="AG535" s="210"/>
      <c r="AH535" s="216"/>
      <c r="AI535" s="216"/>
      <c r="AJ535" s="210"/>
      <c r="AK535" s="210"/>
      <c r="AL535" s="210"/>
      <c r="AM535" s="210"/>
      <c r="AN535" s="213">
        <f>P535+T535+X535+AB535+AF535+AJ535</f>
        <v>0</v>
      </c>
      <c r="AO535" s="213">
        <f>Q535+U535+Y535+AC535+AG535+AK535</f>
        <v>0</v>
      </c>
      <c r="AP535" s="213">
        <f>R535+V535+Z535+AD535+AH535+AL535</f>
        <v>0</v>
      </c>
      <c r="AQ535" s="209">
        <f>S535+W535+AA535+AE535+AI535+AM535</f>
        <v>2.5</v>
      </c>
      <c r="AR535" s="116" t="s">
        <v>122</v>
      </c>
      <c r="AS535" s="117">
        <f aca="true" t="shared" si="233" ref="AS535:AX535">SUM(AS536:AS537)</f>
        <v>0</v>
      </c>
      <c r="AT535" s="117">
        <f t="shared" si="233"/>
        <v>0</v>
      </c>
      <c r="AU535" s="117">
        <f t="shared" si="233"/>
        <v>0</v>
      </c>
      <c r="AV535" s="117">
        <f t="shared" si="233"/>
        <v>1.5</v>
      </c>
      <c r="AW535" s="117">
        <f t="shared" si="233"/>
        <v>0</v>
      </c>
      <c r="AX535" s="117">
        <f t="shared" si="233"/>
        <v>0</v>
      </c>
      <c r="AY535" s="98">
        <f>SUM(AS535:AX535)</f>
        <v>1.5</v>
      </c>
      <c r="AZ535" s="74"/>
    </row>
    <row r="536" spans="2:52" ht="45">
      <c r="B536" s="73"/>
      <c r="C536" s="223"/>
      <c r="D536" s="235"/>
      <c r="E536" s="229"/>
      <c r="F536" s="220"/>
      <c r="G536" s="211"/>
      <c r="H536" s="211"/>
      <c r="I536" s="217"/>
      <c r="J536" s="217"/>
      <c r="K536" s="220"/>
      <c r="L536" s="220"/>
      <c r="M536" s="217"/>
      <c r="N536" s="217"/>
      <c r="O536" s="217"/>
      <c r="P536" s="211"/>
      <c r="Q536" s="211"/>
      <c r="R536" s="217"/>
      <c r="S536" s="217"/>
      <c r="T536" s="211"/>
      <c r="U536" s="211"/>
      <c r="V536" s="217"/>
      <c r="W536" s="217"/>
      <c r="X536" s="211"/>
      <c r="Y536" s="211"/>
      <c r="Z536" s="217"/>
      <c r="AA536" s="217"/>
      <c r="AB536" s="211"/>
      <c r="AC536" s="211"/>
      <c r="AD536" s="217"/>
      <c r="AE536" s="217"/>
      <c r="AF536" s="211"/>
      <c r="AG536" s="211"/>
      <c r="AH536" s="217"/>
      <c r="AI536" s="217"/>
      <c r="AJ536" s="211"/>
      <c r="AK536" s="211"/>
      <c r="AL536" s="211"/>
      <c r="AM536" s="211"/>
      <c r="AN536" s="214"/>
      <c r="AO536" s="214"/>
      <c r="AP536" s="214"/>
      <c r="AQ536" s="209"/>
      <c r="AR536" s="118" t="s">
        <v>123</v>
      </c>
      <c r="AS536" s="119"/>
      <c r="AT536" s="119"/>
      <c r="AU536" s="119"/>
      <c r="AV536" s="119">
        <v>1.5</v>
      </c>
      <c r="AW536" s="119"/>
      <c r="AX536" s="120"/>
      <c r="AY536" s="98">
        <f>SUM(AS536:AX536)</f>
        <v>1.5</v>
      </c>
      <c r="AZ536" s="74"/>
    </row>
    <row r="537" spans="2:52" ht="12.75">
      <c r="B537" s="73"/>
      <c r="C537" s="224"/>
      <c r="D537" s="236"/>
      <c r="E537" s="230"/>
      <c r="F537" s="221"/>
      <c r="G537" s="212"/>
      <c r="H537" s="212"/>
      <c r="I537" s="218"/>
      <c r="J537" s="218"/>
      <c r="K537" s="221"/>
      <c r="L537" s="221"/>
      <c r="M537" s="218"/>
      <c r="N537" s="218"/>
      <c r="O537" s="218"/>
      <c r="P537" s="212"/>
      <c r="Q537" s="212"/>
      <c r="R537" s="218"/>
      <c r="S537" s="218"/>
      <c r="T537" s="212"/>
      <c r="U537" s="212"/>
      <c r="V537" s="218"/>
      <c r="W537" s="218"/>
      <c r="X537" s="212"/>
      <c r="Y537" s="212"/>
      <c r="Z537" s="218"/>
      <c r="AA537" s="218"/>
      <c r="AB537" s="212"/>
      <c r="AC537" s="212"/>
      <c r="AD537" s="218"/>
      <c r="AE537" s="218"/>
      <c r="AF537" s="212"/>
      <c r="AG537" s="212"/>
      <c r="AH537" s="218"/>
      <c r="AI537" s="218"/>
      <c r="AJ537" s="212"/>
      <c r="AK537" s="212"/>
      <c r="AL537" s="212"/>
      <c r="AM537" s="212"/>
      <c r="AN537" s="215"/>
      <c r="AO537" s="215"/>
      <c r="AP537" s="215"/>
      <c r="AQ537" s="209"/>
      <c r="AR537" s="121" t="s">
        <v>124</v>
      </c>
      <c r="AS537" s="121"/>
      <c r="AT537" s="121"/>
      <c r="AU537" s="121"/>
      <c r="AV537" s="121"/>
      <c r="AW537" s="121"/>
      <c r="AX537" s="121"/>
      <c r="AY537" s="122"/>
      <c r="AZ537" s="74"/>
    </row>
    <row r="538" spans="2:52" ht="22.5">
      <c r="B538" s="73"/>
      <c r="C538" s="222" t="s">
        <v>485</v>
      </c>
      <c r="D538" s="234" t="s">
        <v>486</v>
      </c>
      <c r="E538" s="228" t="s">
        <v>484</v>
      </c>
      <c r="F538" s="219" t="s">
        <v>121</v>
      </c>
      <c r="G538" s="210"/>
      <c r="H538" s="210"/>
      <c r="I538" s="216">
        <v>0</v>
      </c>
      <c r="J538" s="216">
        <v>1.26</v>
      </c>
      <c r="K538" s="219">
        <v>2014</v>
      </c>
      <c r="L538" s="219">
        <v>2014</v>
      </c>
      <c r="M538" s="216">
        <f>AS539+AT539+AU539+AV539+AW539</f>
        <v>1.3</v>
      </c>
      <c r="N538" s="216"/>
      <c r="O538" s="216">
        <f>AU539</f>
        <v>0</v>
      </c>
      <c r="P538" s="210"/>
      <c r="Q538" s="210"/>
      <c r="R538" s="216"/>
      <c r="S538" s="216"/>
      <c r="T538" s="210"/>
      <c r="U538" s="210"/>
      <c r="V538" s="216"/>
      <c r="W538" s="216"/>
      <c r="X538" s="210"/>
      <c r="Y538" s="210"/>
      <c r="Z538" s="216"/>
      <c r="AA538" s="216"/>
      <c r="AB538" s="210"/>
      <c r="AC538" s="210"/>
      <c r="AD538" s="216"/>
      <c r="AE538" s="216">
        <v>1.26</v>
      </c>
      <c r="AF538" s="210"/>
      <c r="AG538" s="210"/>
      <c r="AH538" s="216"/>
      <c r="AI538" s="216"/>
      <c r="AJ538" s="210"/>
      <c r="AK538" s="210"/>
      <c r="AL538" s="210"/>
      <c r="AM538" s="210"/>
      <c r="AN538" s="213">
        <f>P538+T538+X538+AB538+AF538+AJ538</f>
        <v>0</v>
      </c>
      <c r="AO538" s="213">
        <f>Q538+U538+Y538+AC538+AG538+AK538</f>
        <v>0</v>
      </c>
      <c r="AP538" s="213">
        <f>R538+V538+Z538+AD538+AH538+AL538</f>
        <v>0</v>
      </c>
      <c r="AQ538" s="209">
        <f>S538+W538+AA538+AE538+AI538+AM538</f>
        <v>1.26</v>
      </c>
      <c r="AR538" s="116" t="s">
        <v>122</v>
      </c>
      <c r="AS538" s="117">
        <f aca="true" t="shared" si="234" ref="AS538:AX538">SUM(AS539:AS540)</f>
        <v>0</v>
      </c>
      <c r="AT538" s="117">
        <f t="shared" si="234"/>
        <v>0</v>
      </c>
      <c r="AU538" s="117">
        <f t="shared" si="234"/>
        <v>0</v>
      </c>
      <c r="AV538" s="117">
        <f t="shared" si="234"/>
        <v>1.3</v>
      </c>
      <c r="AW538" s="117">
        <f t="shared" si="234"/>
        <v>0</v>
      </c>
      <c r="AX538" s="117">
        <f t="shared" si="234"/>
        <v>0</v>
      </c>
      <c r="AY538" s="98">
        <f>SUM(AS538:AX538)</f>
        <v>1.3</v>
      </c>
      <c r="AZ538" s="74"/>
    </row>
    <row r="539" spans="2:52" ht="45">
      <c r="B539" s="73"/>
      <c r="C539" s="223"/>
      <c r="D539" s="235"/>
      <c r="E539" s="229"/>
      <c r="F539" s="220"/>
      <c r="G539" s="211"/>
      <c r="H539" s="211"/>
      <c r="I539" s="217"/>
      <c r="J539" s="217"/>
      <c r="K539" s="220"/>
      <c r="L539" s="220"/>
      <c r="M539" s="217"/>
      <c r="N539" s="217"/>
      <c r="O539" s="217"/>
      <c r="P539" s="211"/>
      <c r="Q539" s="211"/>
      <c r="R539" s="217"/>
      <c r="S539" s="217"/>
      <c r="T539" s="211"/>
      <c r="U539" s="211"/>
      <c r="V539" s="217"/>
      <c r="W539" s="217"/>
      <c r="X539" s="211"/>
      <c r="Y539" s="211"/>
      <c r="Z539" s="217"/>
      <c r="AA539" s="217"/>
      <c r="AB539" s="211"/>
      <c r="AC539" s="211"/>
      <c r="AD539" s="217"/>
      <c r="AE539" s="217"/>
      <c r="AF539" s="211"/>
      <c r="AG539" s="211"/>
      <c r="AH539" s="217"/>
      <c r="AI539" s="217"/>
      <c r="AJ539" s="211"/>
      <c r="AK539" s="211"/>
      <c r="AL539" s="211"/>
      <c r="AM539" s="211"/>
      <c r="AN539" s="214"/>
      <c r="AO539" s="214"/>
      <c r="AP539" s="214"/>
      <c r="AQ539" s="209"/>
      <c r="AR539" s="118" t="s">
        <v>123</v>
      </c>
      <c r="AS539" s="119"/>
      <c r="AT539" s="119"/>
      <c r="AU539" s="119"/>
      <c r="AV539" s="119">
        <v>1.3</v>
      </c>
      <c r="AW539" s="119"/>
      <c r="AX539" s="120"/>
      <c r="AY539" s="98">
        <f>SUM(AS539:AX539)</f>
        <v>1.3</v>
      </c>
      <c r="AZ539" s="74"/>
    </row>
    <row r="540" spans="2:52" ht="12.75">
      <c r="B540" s="73"/>
      <c r="C540" s="224"/>
      <c r="D540" s="236"/>
      <c r="E540" s="230"/>
      <c r="F540" s="221"/>
      <c r="G540" s="212"/>
      <c r="H540" s="212"/>
      <c r="I540" s="218"/>
      <c r="J540" s="218"/>
      <c r="K540" s="221"/>
      <c r="L540" s="221"/>
      <c r="M540" s="218"/>
      <c r="N540" s="218"/>
      <c r="O540" s="218"/>
      <c r="P540" s="212"/>
      <c r="Q540" s="212"/>
      <c r="R540" s="218"/>
      <c r="S540" s="218"/>
      <c r="T540" s="212"/>
      <c r="U540" s="212"/>
      <c r="V540" s="218"/>
      <c r="W540" s="218"/>
      <c r="X540" s="212"/>
      <c r="Y540" s="212"/>
      <c r="Z540" s="218"/>
      <c r="AA540" s="218"/>
      <c r="AB540" s="212"/>
      <c r="AC540" s="212"/>
      <c r="AD540" s="218"/>
      <c r="AE540" s="218"/>
      <c r="AF540" s="212"/>
      <c r="AG540" s="212"/>
      <c r="AH540" s="218"/>
      <c r="AI540" s="218"/>
      <c r="AJ540" s="212"/>
      <c r="AK540" s="212"/>
      <c r="AL540" s="212"/>
      <c r="AM540" s="212"/>
      <c r="AN540" s="215"/>
      <c r="AO540" s="215"/>
      <c r="AP540" s="215"/>
      <c r="AQ540" s="209"/>
      <c r="AR540" s="121" t="s">
        <v>124</v>
      </c>
      <c r="AS540" s="121"/>
      <c r="AT540" s="121"/>
      <c r="AU540" s="121"/>
      <c r="AV540" s="121"/>
      <c r="AW540" s="121"/>
      <c r="AX540" s="121"/>
      <c r="AY540" s="122"/>
      <c r="AZ540" s="74"/>
    </row>
    <row r="541" spans="2:52" ht="22.5">
      <c r="B541" s="73"/>
      <c r="C541" s="222" t="s">
        <v>487</v>
      </c>
      <c r="D541" s="234" t="s">
        <v>488</v>
      </c>
      <c r="E541" s="228"/>
      <c r="F541" s="219" t="s">
        <v>121</v>
      </c>
      <c r="G541" s="210"/>
      <c r="H541" s="210"/>
      <c r="I541" s="216">
        <v>0</v>
      </c>
      <c r="J541" s="216">
        <v>0.4</v>
      </c>
      <c r="K541" s="219">
        <v>2014</v>
      </c>
      <c r="L541" s="219">
        <v>2015</v>
      </c>
      <c r="M541" s="216">
        <f>AS542+AT542+AU542+AV542+AW542</f>
        <v>2.1</v>
      </c>
      <c r="N541" s="216"/>
      <c r="O541" s="216">
        <f>AU542</f>
        <v>0</v>
      </c>
      <c r="P541" s="210"/>
      <c r="Q541" s="210"/>
      <c r="R541" s="216"/>
      <c r="S541" s="216"/>
      <c r="T541" s="210"/>
      <c r="U541" s="210"/>
      <c r="V541" s="216"/>
      <c r="W541" s="216"/>
      <c r="X541" s="210"/>
      <c r="Y541" s="210"/>
      <c r="Z541" s="216"/>
      <c r="AA541" s="216"/>
      <c r="AB541" s="210"/>
      <c r="AC541" s="210"/>
      <c r="AD541" s="216"/>
      <c r="AE541" s="216"/>
      <c r="AF541" s="210"/>
      <c r="AG541" s="210"/>
      <c r="AH541" s="216"/>
      <c r="AI541" s="216">
        <v>0.4</v>
      </c>
      <c r="AJ541" s="210"/>
      <c r="AK541" s="210"/>
      <c r="AL541" s="210"/>
      <c r="AM541" s="210"/>
      <c r="AN541" s="213">
        <f>P541+T541+X541+AB541+AF541+AJ541</f>
        <v>0</v>
      </c>
      <c r="AO541" s="213">
        <f>Q541+U541+Y541+AC541+AG541+AK541</f>
        <v>0</v>
      </c>
      <c r="AP541" s="213">
        <f>R541+V541+Z541+AD541+AH541+AL541</f>
        <v>0</v>
      </c>
      <c r="AQ541" s="209">
        <f>S541+W541+AA541+AE541+AI541+AM541</f>
        <v>0.4</v>
      </c>
      <c r="AR541" s="116" t="s">
        <v>122</v>
      </c>
      <c r="AS541" s="117">
        <f aca="true" t="shared" si="235" ref="AS541:AX541">SUM(AS542:AS543)</f>
        <v>0</v>
      </c>
      <c r="AT541" s="117">
        <f t="shared" si="235"/>
        <v>0</v>
      </c>
      <c r="AU541" s="117">
        <f t="shared" si="235"/>
        <v>0</v>
      </c>
      <c r="AV541" s="117">
        <f t="shared" si="235"/>
        <v>0</v>
      </c>
      <c r="AW541" s="117">
        <f t="shared" si="235"/>
        <v>2.1</v>
      </c>
      <c r="AX541" s="117">
        <f t="shared" si="235"/>
        <v>0</v>
      </c>
      <c r="AY541" s="98">
        <f>SUM(AS541:AX541)</f>
        <v>2.1</v>
      </c>
      <c r="AZ541" s="74"/>
    </row>
    <row r="542" spans="2:52" ht="45">
      <c r="B542" s="73"/>
      <c r="C542" s="223"/>
      <c r="D542" s="235"/>
      <c r="E542" s="229"/>
      <c r="F542" s="220"/>
      <c r="G542" s="211"/>
      <c r="H542" s="211"/>
      <c r="I542" s="217"/>
      <c r="J542" s="217"/>
      <c r="K542" s="220"/>
      <c r="L542" s="220"/>
      <c r="M542" s="217"/>
      <c r="N542" s="217"/>
      <c r="O542" s="217"/>
      <c r="P542" s="211"/>
      <c r="Q542" s="211"/>
      <c r="R542" s="217"/>
      <c r="S542" s="217"/>
      <c r="T542" s="211"/>
      <c r="U542" s="211"/>
      <c r="V542" s="217"/>
      <c r="W542" s="217"/>
      <c r="X542" s="211"/>
      <c r="Y542" s="211"/>
      <c r="Z542" s="217"/>
      <c r="AA542" s="217"/>
      <c r="AB542" s="211"/>
      <c r="AC542" s="211"/>
      <c r="AD542" s="217"/>
      <c r="AE542" s="217"/>
      <c r="AF542" s="211"/>
      <c r="AG542" s="211"/>
      <c r="AH542" s="217"/>
      <c r="AI542" s="217"/>
      <c r="AJ542" s="211"/>
      <c r="AK542" s="211"/>
      <c r="AL542" s="211"/>
      <c r="AM542" s="211"/>
      <c r="AN542" s="214"/>
      <c r="AO542" s="214"/>
      <c r="AP542" s="214"/>
      <c r="AQ542" s="209"/>
      <c r="AR542" s="118" t="s">
        <v>123</v>
      </c>
      <c r="AS542" s="119"/>
      <c r="AT542" s="119"/>
      <c r="AU542" s="119"/>
      <c r="AV542" s="119"/>
      <c r="AW542" s="119">
        <v>2.1</v>
      </c>
      <c r="AX542" s="120"/>
      <c r="AY542" s="98">
        <f>SUM(AS542:AX542)</f>
        <v>2.1</v>
      </c>
      <c r="AZ542" s="74"/>
    </row>
    <row r="543" spans="2:52" ht="13.5" thickBot="1">
      <c r="B543" s="73"/>
      <c r="C543" s="224"/>
      <c r="D543" s="236"/>
      <c r="E543" s="230"/>
      <c r="F543" s="221"/>
      <c r="G543" s="212"/>
      <c r="H543" s="212"/>
      <c r="I543" s="218"/>
      <c r="J543" s="218"/>
      <c r="K543" s="221"/>
      <c r="L543" s="221"/>
      <c r="M543" s="218"/>
      <c r="N543" s="218"/>
      <c r="O543" s="218"/>
      <c r="P543" s="212"/>
      <c r="Q543" s="212"/>
      <c r="R543" s="218"/>
      <c r="S543" s="218"/>
      <c r="T543" s="212"/>
      <c r="U543" s="212"/>
      <c r="V543" s="218"/>
      <c r="W543" s="218"/>
      <c r="X543" s="212"/>
      <c r="Y543" s="212"/>
      <c r="Z543" s="218"/>
      <c r="AA543" s="218"/>
      <c r="AB543" s="212"/>
      <c r="AC543" s="212"/>
      <c r="AD543" s="218"/>
      <c r="AE543" s="218"/>
      <c r="AF543" s="212"/>
      <c r="AG543" s="212"/>
      <c r="AH543" s="218"/>
      <c r="AI543" s="218"/>
      <c r="AJ543" s="212"/>
      <c r="AK543" s="212"/>
      <c r="AL543" s="212"/>
      <c r="AM543" s="212"/>
      <c r="AN543" s="215"/>
      <c r="AO543" s="215"/>
      <c r="AP543" s="215"/>
      <c r="AQ543" s="209"/>
      <c r="AR543" s="121" t="s">
        <v>124</v>
      </c>
      <c r="AS543" s="121"/>
      <c r="AT543" s="121"/>
      <c r="AU543" s="121"/>
      <c r="AV543" s="121"/>
      <c r="AW543" s="121"/>
      <c r="AX543" s="121"/>
      <c r="AY543" s="122"/>
      <c r="AZ543" s="74"/>
    </row>
    <row r="544" spans="2:52" ht="13.5" thickBot="1">
      <c r="B544" s="80"/>
      <c r="C544" s="106"/>
      <c r="D544" s="125" t="s">
        <v>108</v>
      </c>
      <c r="E544" s="108" t="s">
        <v>109</v>
      </c>
      <c r="F544" s="109"/>
      <c r="G544" s="110"/>
      <c r="H544" s="110"/>
      <c r="I544" s="110"/>
      <c r="J544" s="110"/>
      <c r="K544" s="110"/>
      <c r="L544" s="110"/>
      <c r="M544" s="110"/>
      <c r="N544" s="110"/>
      <c r="O544" s="110"/>
      <c r="P544" s="110"/>
      <c r="Q544" s="110"/>
      <c r="R544" s="110"/>
      <c r="S544" s="110"/>
      <c r="T544" s="110"/>
      <c r="U544" s="110"/>
      <c r="V544" s="110"/>
      <c r="W544" s="110"/>
      <c r="X544" s="110"/>
      <c r="Y544" s="110"/>
      <c r="Z544" s="110"/>
      <c r="AA544" s="110"/>
      <c r="AB544" s="110"/>
      <c r="AC544" s="110"/>
      <c r="AD544" s="110"/>
      <c r="AE544" s="110"/>
      <c r="AF544" s="110"/>
      <c r="AG544" s="110"/>
      <c r="AH544" s="110"/>
      <c r="AI544" s="110"/>
      <c r="AJ544" s="110"/>
      <c r="AK544" s="110"/>
      <c r="AL544" s="110"/>
      <c r="AM544" s="110"/>
      <c r="AN544" s="110"/>
      <c r="AO544" s="110"/>
      <c r="AP544" s="110"/>
      <c r="AQ544" s="110"/>
      <c r="AR544" s="110"/>
      <c r="AS544" s="110"/>
      <c r="AT544" s="110"/>
      <c r="AU544" s="110"/>
      <c r="AV544" s="110"/>
      <c r="AW544" s="110"/>
      <c r="AX544" s="114"/>
      <c r="AY544" s="115"/>
      <c r="AZ544" s="86"/>
    </row>
    <row r="545" spans="2:52" ht="12.75">
      <c r="B545" s="80"/>
      <c r="C545" s="123" t="s">
        <v>489</v>
      </c>
      <c r="D545" s="95" t="s">
        <v>370</v>
      </c>
      <c r="E545" s="95"/>
      <c r="F545" s="95"/>
      <c r="G545" s="96">
        <f>SUM(G546:G550)</f>
        <v>0</v>
      </c>
      <c r="H545" s="96">
        <f>SUM(H546:H550)</f>
        <v>0</v>
      </c>
      <c r="I545" s="96">
        <f>SUM(I546:I550)</f>
        <v>0</v>
      </c>
      <c r="J545" s="96">
        <f>SUM(J546:J550)</f>
        <v>0</v>
      </c>
      <c r="K545" s="97"/>
      <c r="L545" s="97"/>
      <c r="M545" s="96">
        <f aca="true" t="shared" si="236" ref="M545:AQ545">SUM(M546:M550)</f>
        <v>4.6</v>
      </c>
      <c r="N545" s="96">
        <f t="shared" si="236"/>
        <v>0</v>
      </c>
      <c r="O545" s="96">
        <f t="shared" si="236"/>
        <v>0</v>
      </c>
      <c r="P545" s="96">
        <f t="shared" si="236"/>
        <v>0</v>
      </c>
      <c r="Q545" s="96">
        <f t="shared" si="236"/>
        <v>0</v>
      </c>
      <c r="R545" s="96">
        <f t="shared" si="236"/>
        <v>0</v>
      </c>
      <c r="S545" s="96">
        <f t="shared" si="236"/>
        <v>0</v>
      </c>
      <c r="T545" s="96">
        <f t="shared" si="236"/>
        <v>0</v>
      </c>
      <c r="U545" s="96">
        <f t="shared" si="236"/>
        <v>0</v>
      </c>
      <c r="V545" s="96">
        <f t="shared" si="236"/>
        <v>0</v>
      </c>
      <c r="W545" s="96">
        <f t="shared" si="236"/>
        <v>0</v>
      </c>
      <c r="X545" s="96">
        <f t="shared" si="236"/>
        <v>0</v>
      </c>
      <c r="Y545" s="96">
        <f t="shared" si="236"/>
        <v>0</v>
      </c>
      <c r="Z545" s="96">
        <f t="shared" si="236"/>
        <v>0</v>
      </c>
      <c r="AA545" s="96">
        <f t="shared" si="236"/>
        <v>0</v>
      </c>
      <c r="AB545" s="96">
        <f t="shared" si="236"/>
        <v>0</v>
      </c>
      <c r="AC545" s="96">
        <f t="shared" si="236"/>
        <v>0</v>
      </c>
      <c r="AD545" s="96">
        <f t="shared" si="236"/>
        <v>0</v>
      </c>
      <c r="AE545" s="96">
        <f t="shared" si="236"/>
        <v>0</v>
      </c>
      <c r="AF545" s="96">
        <f t="shared" si="236"/>
        <v>0</v>
      </c>
      <c r="AG545" s="96">
        <f t="shared" si="236"/>
        <v>0</v>
      </c>
      <c r="AH545" s="96">
        <f t="shared" si="236"/>
        <v>0</v>
      </c>
      <c r="AI545" s="96">
        <f t="shared" si="236"/>
        <v>0</v>
      </c>
      <c r="AJ545" s="96">
        <f t="shared" si="236"/>
        <v>0</v>
      </c>
      <c r="AK545" s="96">
        <f t="shared" si="236"/>
        <v>0</v>
      </c>
      <c r="AL545" s="96">
        <f t="shared" si="236"/>
        <v>0</v>
      </c>
      <c r="AM545" s="96">
        <f t="shared" si="236"/>
        <v>0</v>
      </c>
      <c r="AN545" s="96">
        <f t="shared" si="236"/>
        <v>0</v>
      </c>
      <c r="AO545" s="96">
        <f t="shared" si="236"/>
        <v>0</v>
      </c>
      <c r="AP545" s="96">
        <f t="shared" si="236"/>
        <v>0</v>
      </c>
      <c r="AQ545" s="96">
        <f t="shared" si="236"/>
        <v>0</v>
      </c>
      <c r="AR545" s="90"/>
      <c r="AS545" s="96">
        <f aca="true" t="shared" si="237" ref="AS545:AY545">SUM(AS546:AS550)/2</f>
        <v>4.6</v>
      </c>
      <c r="AT545" s="96">
        <f t="shared" si="237"/>
        <v>0</v>
      </c>
      <c r="AU545" s="96">
        <f t="shared" si="237"/>
        <v>0</v>
      </c>
      <c r="AV545" s="96">
        <f t="shared" si="237"/>
        <v>0</v>
      </c>
      <c r="AW545" s="96">
        <f t="shared" si="237"/>
        <v>0</v>
      </c>
      <c r="AX545" s="96">
        <f t="shared" si="237"/>
        <v>0</v>
      </c>
      <c r="AY545" s="98">
        <f t="shared" si="237"/>
        <v>4.6</v>
      </c>
      <c r="AZ545" s="86"/>
    </row>
    <row r="546" spans="2:52" ht="12.75">
      <c r="B546" s="80"/>
      <c r="C546" s="101" t="s">
        <v>490</v>
      </c>
      <c r="D546" s="127"/>
      <c r="E546" s="103"/>
      <c r="F546" s="103"/>
      <c r="G546" s="104"/>
      <c r="H546" s="104"/>
      <c r="I546" s="104"/>
      <c r="J546" s="104"/>
      <c r="K546" s="104"/>
      <c r="L546" s="104"/>
      <c r="M546" s="104"/>
      <c r="N546" s="104"/>
      <c r="O546" s="104"/>
      <c r="P546" s="104"/>
      <c r="Q546" s="104"/>
      <c r="R546" s="104"/>
      <c r="S546" s="104"/>
      <c r="T546" s="104"/>
      <c r="U546" s="104"/>
      <c r="V546" s="104"/>
      <c r="W546" s="104"/>
      <c r="X546" s="104"/>
      <c r="Y546" s="104"/>
      <c r="Z546" s="104"/>
      <c r="AA546" s="104"/>
      <c r="AB546" s="104"/>
      <c r="AC546" s="104"/>
      <c r="AD546" s="104"/>
      <c r="AE546" s="104"/>
      <c r="AF546" s="104"/>
      <c r="AG546" s="104"/>
      <c r="AH546" s="104"/>
      <c r="AI546" s="104"/>
      <c r="AJ546" s="104"/>
      <c r="AK546" s="104"/>
      <c r="AL546" s="104"/>
      <c r="AM546" s="104"/>
      <c r="AN546" s="104"/>
      <c r="AO546" s="104"/>
      <c r="AP546" s="104"/>
      <c r="AQ546" s="104"/>
      <c r="AR546" s="104"/>
      <c r="AS546" s="104"/>
      <c r="AT546" s="104"/>
      <c r="AU546" s="104"/>
      <c r="AV546" s="104"/>
      <c r="AW546" s="104"/>
      <c r="AX546" s="104"/>
      <c r="AY546" s="105"/>
      <c r="AZ546" s="86"/>
    </row>
    <row r="547" spans="2:52" ht="22.5">
      <c r="B547" s="73"/>
      <c r="C547" s="222" t="s">
        <v>491</v>
      </c>
      <c r="D547" s="240" t="s">
        <v>492</v>
      </c>
      <c r="E547" s="228"/>
      <c r="F547" s="219" t="s">
        <v>121</v>
      </c>
      <c r="G547" s="210"/>
      <c r="H547" s="210"/>
      <c r="I547" s="216">
        <v>0</v>
      </c>
      <c r="J547" s="216">
        <v>0</v>
      </c>
      <c r="K547" s="219">
        <v>2011</v>
      </c>
      <c r="L547" s="219">
        <v>2011</v>
      </c>
      <c r="M547" s="216">
        <f>AS548</f>
        <v>4.6</v>
      </c>
      <c r="N547" s="216"/>
      <c r="O547" s="216">
        <v>0</v>
      </c>
      <c r="P547" s="210"/>
      <c r="Q547" s="210"/>
      <c r="R547" s="216"/>
      <c r="S547" s="216"/>
      <c r="T547" s="210"/>
      <c r="U547" s="210"/>
      <c r="V547" s="216"/>
      <c r="W547" s="216"/>
      <c r="X547" s="210"/>
      <c r="Y547" s="210"/>
      <c r="Z547" s="216"/>
      <c r="AA547" s="216"/>
      <c r="AB547" s="210"/>
      <c r="AC547" s="210"/>
      <c r="AD547" s="216"/>
      <c r="AE547" s="216"/>
      <c r="AF547" s="210"/>
      <c r="AG547" s="210"/>
      <c r="AH547" s="216"/>
      <c r="AI547" s="216"/>
      <c r="AJ547" s="210"/>
      <c r="AK547" s="210"/>
      <c r="AL547" s="210"/>
      <c r="AM547" s="210"/>
      <c r="AN547" s="213">
        <f>P547+T547+X547+AB547+AF547+AJ547</f>
        <v>0</v>
      </c>
      <c r="AO547" s="213">
        <f>Q547+U547+Y547+AC547+AG547+AK547</f>
        <v>0</v>
      </c>
      <c r="AP547" s="213">
        <f>R547+V547+Z547+AD547+AH547+AL547</f>
        <v>0</v>
      </c>
      <c r="AQ547" s="209">
        <f>S547+W547+AA547+AE547+AI547+AM547</f>
        <v>0</v>
      </c>
      <c r="AR547" s="116" t="s">
        <v>122</v>
      </c>
      <c r="AS547" s="117">
        <f aca="true" t="shared" si="238" ref="AS547:AX547">SUM(AS548:AS549)</f>
        <v>4.6</v>
      </c>
      <c r="AT547" s="117">
        <f t="shared" si="238"/>
        <v>0</v>
      </c>
      <c r="AU547" s="117">
        <f t="shared" si="238"/>
        <v>0</v>
      </c>
      <c r="AV547" s="117">
        <f t="shared" si="238"/>
        <v>0</v>
      </c>
      <c r="AW547" s="117">
        <f t="shared" si="238"/>
        <v>0</v>
      </c>
      <c r="AX547" s="117">
        <f t="shared" si="238"/>
        <v>0</v>
      </c>
      <c r="AY547" s="98">
        <f>SUM(AS547:AX547)</f>
        <v>4.6</v>
      </c>
      <c r="AZ547" s="74"/>
    </row>
    <row r="548" spans="2:52" ht="67.5">
      <c r="B548" s="73"/>
      <c r="C548" s="223"/>
      <c r="D548" s="241"/>
      <c r="E548" s="229"/>
      <c r="F548" s="220"/>
      <c r="G548" s="211"/>
      <c r="H548" s="211"/>
      <c r="I548" s="217"/>
      <c r="J548" s="217"/>
      <c r="K548" s="220"/>
      <c r="L548" s="220"/>
      <c r="M548" s="217"/>
      <c r="N548" s="217"/>
      <c r="O548" s="217"/>
      <c r="P548" s="211"/>
      <c r="Q548" s="211"/>
      <c r="R548" s="217"/>
      <c r="S548" s="217"/>
      <c r="T548" s="211"/>
      <c r="U548" s="211"/>
      <c r="V548" s="217"/>
      <c r="W548" s="217"/>
      <c r="X548" s="211"/>
      <c r="Y548" s="211"/>
      <c r="Z548" s="217"/>
      <c r="AA548" s="217"/>
      <c r="AB548" s="211"/>
      <c r="AC548" s="211"/>
      <c r="AD548" s="217"/>
      <c r="AE548" s="217"/>
      <c r="AF548" s="211"/>
      <c r="AG548" s="211"/>
      <c r="AH548" s="217"/>
      <c r="AI548" s="217"/>
      <c r="AJ548" s="211"/>
      <c r="AK548" s="211"/>
      <c r="AL548" s="211"/>
      <c r="AM548" s="211"/>
      <c r="AN548" s="214"/>
      <c r="AO548" s="214"/>
      <c r="AP548" s="214"/>
      <c r="AQ548" s="209"/>
      <c r="AR548" s="118" t="s">
        <v>493</v>
      </c>
      <c r="AS548" s="119">
        <v>4.6</v>
      </c>
      <c r="AT548" s="119">
        <v>0</v>
      </c>
      <c r="AU548" s="119">
        <v>0</v>
      </c>
      <c r="AV548" s="119">
        <v>0</v>
      </c>
      <c r="AW548" s="119">
        <v>0</v>
      </c>
      <c r="AX548" s="120"/>
      <c r="AY548" s="98">
        <f>SUM(AS548:AX548)</f>
        <v>4.6</v>
      </c>
      <c r="AZ548" s="74"/>
    </row>
    <row r="549" spans="2:52" ht="13.5" thickBot="1">
      <c r="B549" s="73"/>
      <c r="C549" s="224"/>
      <c r="D549" s="242"/>
      <c r="E549" s="230"/>
      <c r="F549" s="221"/>
      <c r="G549" s="212"/>
      <c r="H549" s="212"/>
      <c r="I549" s="218"/>
      <c r="J549" s="218"/>
      <c r="K549" s="221"/>
      <c r="L549" s="221"/>
      <c r="M549" s="218"/>
      <c r="N549" s="218"/>
      <c r="O549" s="218"/>
      <c r="P549" s="212"/>
      <c r="Q549" s="212"/>
      <c r="R549" s="218"/>
      <c r="S549" s="218"/>
      <c r="T549" s="212"/>
      <c r="U549" s="212"/>
      <c r="V549" s="218"/>
      <c r="W549" s="218"/>
      <c r="X549" s="212"/>
      <c r="Y549" s="212"/>
      <c r="Z549" s="218"/>
      <c r="AA549" s="218"/>
      <c r="AB549" s="212"/>
      <c r="AC549" s="212"/>
      <c r="AD549" s="218"/>
      <c r="AE549" s="218"/>
      <c r="AF549" s="212"/>
      <c r="AG549" s="212"/>
      <c r="AH549" s="218"/>
      <c r="AI549" s="218"/>
      <c r="AJ549" s="212"/>
      <c r="AK549" s="212"/>
      <c r="AL549" s="212"/>
      <c r="AM549" s="212"/>
      <c r="AN549" s="215"/>
      <c r="AO549" s="215"/>
      <c r="AP549" s="215"/>
      <c r="AQ549" s="209"/>
      <c r="AR549" s="121" t="s">
        <v>124</v>
      </c>
      <c r="AS549" s="121"/>
      <c r="AT549" s="121"/>
      <c r="AU549" s="121"/>
      <c r="AV549" s="121"/>
      <c r="AW549" s="121"/>
      <c r="AX549" s="121"/>
      <c r="AY549" s="122"/>
      <c r="AZ549" s="74"/>
    </row>
    <row r="550" spans="2:52" ht="13.5" thickBot="1">
      <c r="B550" s="80"/>
      <c r="C550" s="106"/>
      <c r="D550" s="128" t="s">
        <v>108</v>
      </c>
      <c r="E550" s="108" t="s">
        <v>109</v>
      </c>
      <c r="F550" s="109"/>
      <c r="G550" s="110"/>
      <c r="H550" s="110"/>
      <c r="I550" s="110"/>
      <c r="J550" s="110"/>
      <c r="K550" s="110"/>
      <c r="L550" s="110"/>
      <c r="M550" s="110"/>
      <c r="N550" s="110"/>
      <c r="O550" s="110"/>
      <c r="P550" s="110"/>
      <c r="Q550" s="110"/>
      <c r="R550" s="110"/>
      <c r="S550" s="110"/>
      <c r="T550" s="110"/>
      <c r="U550" s="110"/>
      <c r="V550" s="110"/>
      <c r="W550" s="110"/>
      <c r="X550" s="110"/>
      <c r="Y550" s="110"/>
      <c r="Z550" s="110"/>
      <c r="AA550" s="110"/>
      <c r="AB550" s="110"/>
      <c r="AC550" s="110"/>
      <c r="AD550" s="110"/>
      <c r="AE550" s="110"/>
      <c r="AF550" s="110"/>
      <c r="AG550" s="110"/>
      <c r="AH550" s="110"/>
      <c r="AI550" s="110"/>
      <c r="AJ550" s="110"/>
      <c r="AK550" s="110"/>
      <c r="AL550" s="110"/>
      <c r="AM550" s="110"/>
      <c r="AN550" s="110"/>
      <c r="AO550" s="110"/>
      <c r="AP550" s="110"/>
      <c r="AQ550" s="110"/>
      <c r="AR550" s="110"/>
      <c r="AS550" s="110"/>
      <c r="AT550" s="110"/>
      <c r="AU550" s="110"/>
      <c r="AV550" s="110"/>
      <c r="AW550" s="110"/>
      <c r="AX550" s="114"/>
      <c r="AY550" s="115"/>
      <c r="AZ550" s="86"/>
    </row>
    <row r="551" spans="2:52" ht="12.75">
      <c r="B551" s="80"/>
      <c r="C551" s="87" t="s">
        <v>494</v>
      </c>
      <c r="D551" s="88" t="s">
        <v>495</v>
      </c>
      <c r="E551" s="88"/>
      <c r="F551" s="88"/>
      <c r="G551" s="89">
        <f>G552+G593+G1084</f>
        <v>0</v>
      </c>
      <c r="H551" s="89">
        <f>H552+H593+H1084</f>
        <v>0</v>
      </c>
      <c r="I551" s="89">
        <f>I552+I593+I1084</f>
        <v>132.61</v>
      </c>
      <c r="J551" s="89">
        <f>J552+J593+J1084</f>
        <v>63.89499999999997</v>
      </c>
      <c r="K551" s="97"/>
      <c r="L551" s="97"/>
      <c r="M551" s="89">
        <f aca="true" t="shared" si="239" ref="M551:AQ551">M552+M593+M1084</f>
        <v>1168.0554800000004</v>
      </c>
      <c r="N551" s="89">
        <f t="shared" si="239"/>
        <v>0</v>
      </c>
      <c r="O551" s="89">
        <f t="shared" si="239"/>
        <v>312.62848</v>
      </c>
      <c r="P551" s="89">
        <f t="shared" si="239"/>
        <v>0</v>
      </c>
      <c r="Q551" s="89">
        <f t="shared" si="239"/>
        <v>0</v>
      </c>
      <c r="R551" s="89">
        <f t="shared" si="239"/>
        <v>10.75</v>
      </c>
      <c r="S551" s="89">
        <f t="shared" si="239"/>
        <v>7.95</v>
      </c>
      <c r="T551" s="89">
        <f t="shared" si="239"/>
        <v>0</v>
      </c>
      <c r="U551" s="89">
        <f t="shared" si="239"/>
        <v>0</v>
      </c>
      <c r="V551" s="89">
        <f t="shared" si="239"/>
        <v>18.84</v>
      </c>
      <c r="W551" s="89">
        <f t="shared" si="239"/>
        <v>6.7</v>
      </c>
      <c r="X551" s="89">
        <f t="shared" si="239"/>
        <v>0</v>
      </c>
      <c r="Y551" s="89">
        <f t="shared" si="239"/>
        <v>0</v>
      </c>
      <c r="Z551" s="89">
        <f t="shared" si="239"/>
        <v>25.92</v>
      </c>
      <c r="AA551" s="89">
        <f t="shared" si="239"/>
        <v>7.359999999999999</v>
      </c>
      <c r="AB551" s="89">
        <f t="shared" si="239"/>
        <v>0</v>
      </c>
      <c r="AC551" s="89">
        <f t="shared" si="239"/>
        <v>0</v>
      </c>
      <c r="AD551" s="89">
        <f t="shared" si="239"/>
        <v>45.08</v>
      </c>
      <c r="AE551" s="89">
        <f t="shared" si="239"/>
        <v>28.609999999999996</v>
      </c>
      <c r="AF551" s="89">
        <f t="shared" si="239"/>
        <v>0</v>
      </c>
      <c r="AG551" s="89">
        <f t="shared" si="239"/>
        <v>0</v>
      </c>
      <c r="AH551" s="89">
        <f t="shared" si="239"/>
        <v>20.61</v>
      </c>
      <c r="AI551" s="89">
        <f t="shared" si="239"/>
        <v>13.280000000000001</v>
      </c>
      <c r="AJ551" s="89">
        <f t="shared" si="239"/>
        <v>0</v>
      </c>
      <c r="AK551" s="89">
        <f t="shared" si="239"/>
        <v>0</v>
      </c>
      <c r="AL551" s="89">
        <f t="shared" si="239"/>
        <v>0</v>
      </c>
      <c r="AM551" s="89">
        <f t="shared" si="239"/>
        <v>0</v>
      </c>
      <c r="AN551" s="89">
        <f t="shared" si="239"/>
        <v>0</v>
      </c>
      <c r="AO551" s="89">
        <f t="shared" si="239"/>
        <v>0</v>
      </c>
      <c r="AP551" s="89">
        <f t="shared" si="239"/>
        <v>121.19999999999999</v>
      </c>
      <c r="AQ551" s="89">
        <f t="shared" si="239"/>
        <v>63.89999999999997</v>
      </c>
      <c r="AR551" s="90"/>
      <c r="AS551" s="89">
        <f aca="true" t="shared" si="240" ref="AS551:AY551">AS552+AS593+AS1084</f>
        <v>312.81999999999994</v>
      </c>
      <c r="AT551" s="89">
        <f t="shared" si="240"/>
        <v>162.17999999999998</v>
      </c>
      <c r="AU551" s="89">
        <f t="shared" si="240"/>
        <v>312.62847999999997</v>
      </c>
      <c r="AV551" s="89">
        <f t="shared" si="240"/>
        <v>183.61700000000002</v>
      </c>
      <c r="AW551" s="89">
        <f t="shared" si="240"/>
        <v>200.01000000000005</v>
      </c>
      <c r="AX551" s="89">
        <f t="shared" si="240"/>
        <v>0</v>
      </c>
      <c r="AY551" s="91">
        <f t="shared" si="240"/>
        <v>1171.2554800000003</v>
      </c>
      <c r="AZ551" s="86"/>
    </row>
    <row r="552" spans="2:52" ht="22.5">
      <c r="B552" s="80"/>
      <c r="C552" s="92" t="s">
        <v>496</v>
      </c>
      <c r="D552" s="129" t="s">
        <v>373</v>
      </c>
      <c r="E552" s="129"/>
      <c r="F552" s="129"/>
      <c r="G552" s="89">
        <f>G553+G580+G590</f>
        <v>0</v>
      </c>
      <c r="H552" s="89">
        <f>H553+H580+H590</f>
        <v>0</v>
      </c>
      <c r="I552" s="89">
        <f>I553+I580+I590</f>
        <v>0</v>
      </c>
      <c r="J552" s="89">
        <f>J553+J580+J590</f>
        <v>0</v>
      </c>
      <c r="K552" s="97"/>
      <c r="L552" s="97"/>
      <c r="M552" s="89">
        <f aca="true" t="shared" si="241" ref="M552:AQ552">M553+M580+M590</f>
        <v>0</v>
      </c>
      <c r="N552" s="89">
        <f t="shared" si="241"/>
        <v>0</v>
      </c>
      <c r="O552" s="89">
        <f t="shared" si="241"/>
        <v>0</v>
      </c>
      <c r="P552" s="89">
        <f t="shared" si="241"/>
        <v>0</v>
      </c>
      <c r="Q552" s="89">
        <f t="shared" si="241"/>
        <v>0</v>
      </c>
      <c r="R552" s="89">
        <f t="shared" si="241"/>
        <v>0</v>
      </c>
      <c r="S552" s="89">
        <f t="shared" si="241"/>
        <v>0</v>
      </c>
      <c r="T552" s="89">
        <f t="shared" si="241"/>
        <v>0</v>
      </c>
      <c r="U552" s="89">
        <f t="shared" si="241"/>
        <v>0</v>
      </c>
      <c r="V552" s="89">
        <f t="shared" si="241"/>
        <v>0</v>
      </c>
      <c r="W552" s="89">
        <f t="shared" si="241"/>
        <v>0</v>
      </c>
      <c r="X552" s="89">
        <f t="shared" si="241"/>
        <v>0</v>
      </c>
      <c r="Y552" s="89">
        <f t="shared" si="241"/>
        <v>0</v>
      </c>
      <c r="Z552" s="89">
        <f t="shared" si="241"/>
        <v>0</v>
      </c>
      <c r="AA552" s="89">
        <f t="shared" si="241"/>
        <v>0</v>
      </c>
      <c r="AB552" s="89">
        <f t="shared" si="241"/>
        <v>0</v>
      </c>
      <c r="AC552" s="89">
        <f t="shared" si="241"/>
        <v>0</v>
      </c>
      <c r="AD552" s="89">
        <f t="shared" si="241"/>
        <v>0</v>
      </c>
      <c r="AE552" s="89">
        <f t="shared" si="241"/>
        <v>0</v>
      </c>
      <c r="AF552" s="89">
        <f t="shared" si="241"/>
        <v>0</v>
      </c>
      <c r="AG552" s="89">
        <f t="shared" si="241"/>
        <v>0</v>
      </c>
      <c r="AH552" s="89">
        <f t="shared" si="241"/>
        <v>0</v>
      </c>
      <c r="AI552" s="89">
        <f t="shared" si="241"/>
        <v>0</v>
      </c>
      <c r="AJ552" s="89">
        <f t="shared" si="241"/>
        <v>0</v>
      </c>
      <c r="AK552" s="89">
        <f t="shared" si="241"/>
        <v>0</v>
      </c>
      <c r="AL552" s="89">
        <f t="shared" si="241"/>
        <v>0</v>
      </c>
      <c r="AM552" s="89">
        <f t="shared" si="241"/>
        <v>0</v>
      </c>
      <c r="AN552" s="89">
        <f t="shared" si="241"/>
        <v>0</v>
      </c>
      <c r="AO552" s="89">
        <f t="shared" si="241"/>
        <v>0</v>
      </c>
      <c r="AP552" s="89">
        <f t="shared" si="241"/>
        <v>0</v>
      </c>
      <c r="AQ552" s="89">
        <f t="shared" si="241"/>
        <v>0</v>
      </c>
      <c r="AR552" s="90"/>
      <c r="AS552" s="89">
        <f aca="true" t="shared" si="242" ref="AS552:AY552">AS553+AS580+AS590</f>
        <v>0</v>
      </c>
      <c r="AT552" s="89">
        <f t="shared" si="242"/>
        <v>0</v>
      </c>
      <c r="AU552" s="89">
        <f t="shared" si="242"/>
        <v>0</v>
      </c>
      <c r="AV552" s="89">
        <f t="shared" si="242"/>
        <v>0</v>
      </c>
      <c r="AW552" s="89">
        <f t="shared" si="242"/>
        <v>0</v>
      </c>
      <c r="AX552" s="89">
        <f t="shared" si="242"/>
        <v>0</v>
      </c>
      <c r="AY552" s="91">
        <f t="shared" si="242"/>
        <v>0</v>
      </c>
      <c r="AZ552" s="86"/>
    </row>
    <row r="553" spans="2:52" ht="12.75">
      <c r="B553" s="80"/>
      <c r="C553" s="94" t="s">
        <v>497</v>
      </c>
      <c r="D553" s="95" t="s">
        <v>102</v>
      </c>
      <c r="E553" s="95"/>
      <c r="F553" s="95"/>
      <c r="G553" s="96">
        <f aca="true" t="shared" si="243" ref="G553:AW553">G554+G567</f>
        <v>0</v>
      </c>
      <c r="H553" s="96">
        <f t="shared" si="243"/>
        <v>0</v>
      </c>
      <c r="I553" s="96">
        <f t="shared" si="243"/>
        <v>0</v>
      </c>
      <c r="J553" s="96">
        <f t="shared" si="243"/>
        <v>0</v>
      </c>
      <c r="K553" s="97"/>
      <c r="L553" s="97"/>
      <c r="M553" s="96">
        <f t="shared" si="243"/>
        <v>0</v>
      </c>
      <c r="N553" s="96">
        <f t="shared" si="243"/>
        <v>0</v>
      </c>
      <c r="O553" s="96">
        <f t="shared" si="243"/>
        <v>0</v>
      </c>
      <c r="P553" s="96">
        <f t="shared" si="243"/>
        <v>0</v>
      </c>
      <c r="Q553" s="96">
        <f t="shared" si="243"/>
        <v>0</v>
      </c>
      <c r="R553" s="96">
        <f t="shared" si="243"/>
        <v>0</v>
      </c>
      <c r="S553" s="96">
        <f t="shared" si="243"/>
        <v>0</v>
      </c>
      <c r="T553" s="96">
        <f t="shared" si="243"/>
        <v>0</v>
      </c>
      <c r="U553" s="96">
        <f t="shared" si="243"/>
        <v>0</v>
      </c>
      <c r="V553" s="96">
        <f t="shared" si="243"/>
        <v>0</v>
      </c>
      <c r="W553" s="96">
        <f t="shared" si="243"/>
        <v>0</v>
      </c>
      <c r="X553" s="96">
        <f t="shared" si="243"/>
        <v>0</v>
      </c>
      <c r="Y553" s="96">
        <f t="shared" si="243"/>
        <v>0</v>
      </c>
      <c r="Z553" s="96">
        <f t="shared" si="243"/>
        <v>0</v>
      </c>
      <c r="AA553" s="96">
        <f t="shared" si="243"/>
        <v>0</v>
      </c>
      <c r="AB553" s="96">
        <f t="shared" si="243"/>
        <v>0</v>
      </c>
      <c r="AC553" s="96">
        <f t="shared" si="243"/>
        <v>0</v>
      </c>
      <c r="AD553" s="96">
        <f t="shared" si="243"/>
        <v>0</v>
      </c>
      <c r="AE553" s="96">
        <f t="shared" si="243"/>
        <v>0</v>
      </c>
      <c r="AF553" s="96">
        <f t="shared" si="243"/>
        <v>0</v>
      </c>
      <c r="AG553" s="96">
        <f t="shared" si="243"/>
        <v>0</v>
      </c>
      <c r="AH553" s="96">
        <f t="shared" si="243"/>
        <v>0</v>
      </c>
      <c r="AI553" s="96">
        <f t="shared" si="243"/>
        <v>0</v>
      </c>
      <c r="AJ553" s="96">
        <f t="shared" si="243"/>
        <v>0</v>
      </c>
      <c r="AK553" s="96">
        <f t="shared" si="243"/>
        <v>0</v>
      </c>
      <c r="AL553" s="96">
        <f t="shared" si="243"/>
        <v>0</v>
      </c>
      <c r="AM553" s="96">
        <f t="shared" si="243"/>
        <v>0</v>
      </c>
      <c r="AN553" s="96">
        <f t="shared" si="243"/>
        <v>0</v>
      </c>
      <c r="AO553" s="96">
        <f t="shared" si="243"/>
        <v>0</v>
      </c>
      <c r="AP553" s="96">
        <f t="shared" si="243"/>
        <v>0</v>
      </c>
      <c r="AQ553" s="96">
        <f t="shared" si="243"/>
        <v>0</v>
      </c>
      <c r="AR553" s="90"/>
      <c r="AS553" s="96">
        <f t="shared" si="243"/>
        <v>0</v>
      </c>
      <c r="AT553" s="96">
        <f t="shared" si="243"/>
        <v>0</v>
      </c>
      <c r="AU553" s="96">
        <f t="shared" si="243"/>
        <v>0</v>
      </c>
      <c r="AV553" s="96">
        <f t="shared" si="243"/>
        <v>0</v>
      </c>
      <c r="AW553" s="96">
        <f t="shared" si="243"/>
        <v>0</v>
      </c>
      <c r="AX553" s="96">
        <f>AX554+AX567</f>
        <v>0</v>
      </c>
      <c r="AY553" s="98">
        <f>AY554+AY567</f>
        <v>0</v>
      </c>
      <c r="AZ553" s="86"/>
    </row>
    <row r="554" spans="2:52" ht="12.75">
      <c r="B554" s="80"/>
      <c r="C554" s="94" t="s">
        <v>498</v>
      </c>
      <c r="D554" s="99" t="s">
        <v>104</v>
      </c>
      <c r="E554" s="99"/>
      <c r="F554" s="99"/>
      <c r="G554" s="96">
        <f aca="true" t="shared" si="244" ref="G554:AW554">G555+G558+G561+G564</f>
        <v>0</v>
      </c>
      <c r="H554" s="96">
        <f t="shared" si="244"/>
        <v>0</v>
      </c>
      <c r="I554" s="96">
        <f t="shared" si="244"/>
        <v>0</v>
      </c>
      <c r="J554" s="96">
        <f t="shared" si="244"/>
        <v>0</v>
      </c>
      <c r="K554" s="97"/>
      <c r="L554" s="97"/>
      <c r="M554" s="96">
        <f t="shared" si="244"/>
        <v>0</v>
      </c>
      <c r="N554" s="96">
        <f t="shared" si="244"/>
        <v>0</v>
      </c>
      <c r="O554" s="96">
        <f t="shared" si="244"/>
        <v>0</v>
      </c>
      <c r="P554" s="96">
        <f t="shared" si="244"/>
        <v>0</v>
      </c>
      <c r="Q554" s="96">
        <f t="shared" si="244"/>
        <v>0</v>
      </c>
      <c r="R554" s="96">
        <f t="shared" si="244"/>
        <v>0</v>
      </c>
      <c r="S554" s="96">
        <f t="shared" si="244"/>
        <v>0</v>
      </c>
      <c r="T554" s="96">
        <f t="shared" si="244"/>
        <v>0</v>
      </c>
      <c r="U554" s="96">
        <f t="shared" si="244"/>
        <v>0</v>
      </c>
      <c r="V554" s="96">
        <f t="shared" si="244"/>
        <v>0</v>
      </c>
      <c r="W554" s="96">
        <f t="shared" si="244"/>
        <v>0</v>
      </c>
      <c r="X554" s="96">
        <f t="shared" si="244"/>
        <v>0</v>
      </c>
      <c r="Y554" s="96">
        <f t="shared" si="244"/>
        <v>0</v>
      </c>
      <c r="Z554" s="96">
        <f t="shared" si="244"/>
        <v>0</v>
      </c>
      <c r="AA554" s="96">
        <f t="shared" si="244"/>
        <v>0</v>
      </c>
      <c r="AB554" s="96">
        <f t="shared" si="244"/>
        <v>0</v>
      </c>
      <c r="AC554" s="96">
        <f t="shared" si="244"/>
        <v>0</v>
      </c>
      <c r="AD554" s="96">
        <f t="shared" si="244"/>
        <v>0</v>
      </c>
      <c r="AE554" s="96">
        <f t="shared" si="244"/>
        <v>0</v>
      </c>
      <c r="AF554" s="96">
        <f t="shared" si="244"/>
        <v>0</v>
      </c>
      <c r="AG554" s="96">
        <f t="shared" si="244"/>
        <v>0</v>
      </c>
      <c r="AH554" s="96">
        <f t="shared" si="244"/>
        <v>0</v>
      </c>
      <c r="AI554" s="96">
        <f t="shared" si="244"/>
        <v>0</v>
      </c>
      <c r="AJ554" s="96">
        <f t="shared" si="244"/>
        <v>0</v>
      </c>
      <c r="AK554" s="96">
        <f t="shared" si="244"/>
        <v>0</v>
      </c>
      <c r="AL554" s="96">
        <f t="shared" si="244"/>
        <v>0</v>
      </c>
      <c r="AM554" s="96">
        <f t="shared" si="244"/>
        <v>0</v>
      </c>
      <c r="AN554" s="96">
        <f t="shared" si="244"/>
        <v>0</v>
      </c>
      <c r="AO554" s="96">
        <f t="shared" si="244"/>
        <v>0</v>
      </c>
      <c r="AP554" s="96">
        <f t="shared" si="244"/>
        <v>0</v>
      </c>
      <c r="AQ554" s="96">
        <f t="shared" si="244"/>
        <v>0</v>
      </c>
      <c r="AR554" s="90"/>
      <c r="AS554" s="96">
        <f t="shared" si="244"/>
        <v>0</v>
      </c>
      <c r="AT554" s="96">
        <f t="shared" si="244"/>
        <v>0</v>
      </c>
      <c r="AU554" s="96">
        <f t="shared" si="244"/>
        <v>0</v>
      </c>
      <c r="AV554" s="96">
        <f t="shared" si="244"/>
        <v>0</v>
      </c>
      <c r="AW554" s="96">
        <f t="shared" si="244"/>
        <v>0</v>
      </c>
      <c r="AX554" s="96">
        <f>AX555+AX558+AX561+AX564</f>
        <v>0</v>
      </c>
      <c r="AY554" s="98">
        <f>AY555+AY558+AY561+AY564</f>
        <v>0</v>
      </c>
      <c r="AZ554" s="86"/>
    </row>
    <row r="555" spans="2:52" ht="12.75">
      <c r="B555" s="80"/>
      <c r="C555" s="94" t="s">
        <v>499</v>
      </c>
      <c r="D555" s="100" t="s">
        <v>106</v>
      </c>
      <c r="E555" s="100"/>
      <c r="F555" s="100"/>
      <c r="G555" s="96">
        <f>SUM(G556:G557)</f>
        <v>0</v>
      </c>
      <c r="H555" s="96">
        <f>SUM(H556:H557)</f>
        <v>0</v>
      </c>
      <c r="I555" s="96">
        <f>SUM(I556:I557)</f>
        <v>0</v>
      </c>
      <c r="J555" s="96">
        <f>SUM(J556:J557)</f>
        <v>0</v>
      </c>
      <c r="K555" s="97"/>
      <c r="L555" s="97"/>
      <c r="M555" s="96">
        <f aca="true" t="shared" si="245" ref="M555:AQ555">SUM(M556:M557)</f>
        <v>0</v>
      </c>
      <c r="N555" s="96">
        <f t="shared" si="245"/>
        <v>0</v>
      </c>
      <c r="O555" s="96">
        <f t="shared" si="245"/>
        <v>0</v>
      </c>
      <c r="P555" s="96">
        <f t="shared" si="245"/>
        <v>0</v>
      </c>
      <c r="Q555" s="96">
        <f t="shared" si="245"/>
        <v>0</v>
      </c>
      <c r="R555" s="96">
        <f t="shared" si="245"/>
        <v>0</v>
      </c>
      <c r="S555" s="96">
        <f t="shared" si="245"/>
        <v>0</v>
      </c>
      <c r="T555" s="96">
        <f t="shared" si="245"/>
        <v>0</v>
      </c>
      <c r="U555" s="96">
        <f t="shared" si="245"/>
        <v>0</v>
      </c>
      <c r="V555" s="96">
        <f t="shared" si="245"/>
        <v>0</v>
      </c>
      <c r="W555" s="96">
        <f t="shared" si="245"/>
        <v>0</v>
      </c>
      <c r="X555" s="96">
        <f t="shared" si="245"/>
        <v>0</v>
      </c>
      <c r="Y555" s="96">
        <f t="shared" si="245"/>
        <v>0</v>
      </c>
      <c r="Z555" s="96">
        <f t="shared" si="245"/>
        <v>0</v>
      </c>
      <c r="AA555" s="96">
        <f t="shared" si="245"/>
        <v>0</v>
      </c>
      <c r="AB555" s="96">
        <f t="shared" si="245"/>
        <v>0</v>
      </c>
      <c r="AC555" s="96">
        <f t="shared" si="245"/>
        <v>0</v>
      </c>
      <c r="AD555" s="96">
        <f t="shared" si="245"/>
        <v>0</v>
      </c>
      <c r="AE555" s="96">
        <f t="shared" si="245"/>
        <v>0</v>
      </c>
      <c r="AF555" s="96">
        <f t="shared" si="245"/>
        <v>0</v>
      </c>
      <c r="AG555" s="96">
        <f t="shared" si="245"/>
        <v>0</v>
      </c>
      <c r="AH555" s="96">
        <f t="shared" si="245"/>
        <v>0</v>
      </c>
      <c r="AI555" s="96">
        <f t="shared" si="245"/>
        <v>0</v>
      </c>
      <c r="AJ555" s="96">
        <f t="shared" si="245"/>
        <v>0</v>
      </c>
      <c r="AK555" s="96">
        <f t="shared" si="245"/>
        <v>0</v>
      </c>
      <c r="AL555" s="96">
        <f t="shared" si="245"/>
        <v>0</v>
      </c>
      <c r="AM555" s="96">
        <f t="shared" si="245"/>
        <v>0</v>
      </c>
      <c r="AN555" s="96">
        <f t="shared" si="245"/>
        <v>0</v>
      </c>
      <c r="AO555" s="96">
        <f t="shared" si="245"/>
        <v>0</v>
      </c>
      <c r="AP555" s="96">
        <f t="shared" si="245"/>
        <v>0</v>
      </c>
      <c r="AQ555" s="96">
        <f t="shared" si="245"/>
        <v>0</v>
      </c>
      <c r="AR555" s="90"/>
      <c r="AS555" s="96">
        <f aca="true" t="shared" si="246" ref="AS555:AY555">SUM(AS556:AS557)/2</f>
        <v>0</v>
      </c>
      <c r="AT555" s="96">
        <f t="shared" si="246"/>
        <v>0</v>
      </c>
      <c r="AU555" s="96">
        <f t="shared" si="246"/>
        <v>0</v>
      </c>
      <c r="AV555" s="96">
        <f t="shared" si="246"/>
        <v>0</v>
      </c>
      <c r="AW555" s="96">
        <f t="shared" si="246"/>
        <v>0</v>
      </c>
      <c r="AX555" s="96">
        <f t="shared" si="246"/>
        <v>0</v>
      </c>
      <c r="AY555" s="98">
        <f t="shared" si="246"/>
        <v>0</v>
      </c>
      <c r="AZ555" s="86"/>
    </row>
    <row r="556" spans="2:52" ht="23.25" thickBot="1">
      <c r="B556" s="80"/>
      <c r="C556" s="101" t="s">
        <v>500</v>
      </c>
      <c r="D556" s="102"/>
      <c r="E556" s="103"/>
      <c r="F556" s="103"/>
      <c r="G556" s="104"/>
      <c r="H556" s="104"/>
      <c r="I556" s="104"/>
      <c r="J556" s="104"/>
      <c r="K556" s="104"/>
      <c r="L556" s="104"/>
      <c r="M556" s="104"/>
      <c r="N556" s="104"/>
      <c r="O556" s="104"/>
      <c r="P556" s="104"/>
      <c r="Q556" s="104"/>
      <c r="R556" s="104"/>
      <c r="S556" s="104"/>
      <c r="T556" s="104"/>
      <c r="U556" s="104"/>
      <c r="V556" s="104"/>
      <c r="W556" s="104"/>
      <c r="X556" s="104"/>
      <c r="Y556" s="104"/>
      <c r="Z556" s="104"/>
      <c r="AA556" s="104"/>
      <c r="AB556" s="104"/>
      <c r="AC556" s="104"/>
      <c r="AD556" s="104"/>
      <c r="AE556" s="104"/>
      <c r="AF556" s="104"/>
      <c r="AG556" s="104"/>
      <c r="AH556" s="104"/>
      <c r="AI556" s="104"/>
      <c r="AJ556" s="104"/>
      <c r="AK556" s="104"/>
      <c r="AL556" s="104"/>
      <c r="AM556" s="104"/>
      <c r="AN556" s="104"/>
      <c r="AO556" s="104"/>
      <c r="AP556" s="104"/>
      <c r="AQ556" s="104"/>
      <c r="AR556" s="104"/>
      <c r="AS556" s="104"/>
      <c r="AT556" s="104"/>
      <c r="AU556" s="104"/>
      <c r="AV556" s="104"/>
      <c r="AW556" s="104"/>
      <c r="AX556" s="104"/>
      <c r="AY556" s="105"/>
      <c r="AZ556" s="86"/>
    </row>
    <row r="557" spans="2:52" ht="13.5" thickBot="1">
      <c r="B557" s="80"/>
      <c r="C557" s="106"/>
      <c r="D557" s="113" t="s">
        <v>108</v>
      </c>
      <c r="E557" s="108" t="s">
        <v>109</v>
      </c>
      <c r="F557" s="109"/>
      <c r="G557" s="110"/>
      <c r="H557" s="110"/>
      <c r="I557" s="110"/>
      <c r="J557" s="110"/>
      <c r="K557" s="110"/>
      <c r="L557" s="110"/>
      <c r="M557" s="110"/>
      <c r="N557" s="110"/>
      <c r="O557" s="110"/>
      <c r="P557" s="110"/>
      <c r="Q557" s="110"/>
      <c r="R557" s="110"/>
      <c r="S557" s="110"/>
      <c r="T557" s="110"/>
      <c r="U557" s="110"/>
      <c r="V557" s="110"/>
      <c r="W557" s="110"/>
      <c r="X557" s="110"/>
      <c r="Y557" s="110"/>
      <c r="Z557" s="110"/>
      <c r="AA557" s="110"/>
      <c r="AB557" s="110"/>
      <c r="AC557" s="110"/>
      <c r="AD557" s="110"/>
      <c r="AE557" s="110"/>
      <c r="AF557" s="110"/>
      <c r="AG557" s="110"/>
      <c r="AH557" s="110"/>
      <c r="AI557" s="110"/>
      <c r="AJ557" s="110"/>
      <c r="AK557" s="110"/>
      <c r="AL557" s="110"/>
      <c r="AM557" s="110"/>
      <c r="AN557" s="110"/>
      <c r="AO557" s="110"/>
      <c r="AP557" s="110"/>
      <c r="AQ557" s="110"/>
      <c r="AR557" s="110"/>
      <c r="AS557" s="110"/>
      <c r="AT557" s="110"/>
      <c r="AU557" s="110"/>
      <c r="AV557" s="110"/>
      <c r="AW557" s="110"/>
      <c r="AX557" s="114"/>
      <c r="AY557" s="115"/>
      <c r="AZ557" s="86"/>
    </row>
    <row r="558" spans="2:52" ht="12.75">
      <c r="B558" s="80"/>
      <c r="C558" s="94" t="s">
        <v>501</v>
      </c>
      <c r="D558" s="100" t="s">
        <v>111</v>
      </c>
      <c r="E558" s="100"/>
      <c r="F558" s="100"/>
      <c r="G558" s="96">
        <f>SUM(G559:G560)</f>
        <v>0</v>
      </c>
      <c r="H558" s="96">
        <f>SUM(H559:H560)</f>
        <v>0</v>
      </c>
      <c r="I558" s="96">
        <f>SUM(I559:I560)</f>
        <v>0</v>
      </c>
      <c r="J558" s="96">
        <f>SUM(J559:J560)</f>
        <v>0</v>
      </c>
      <c r="K558" s="97"/>
      <c r="L558" s="97"/>
      <c r="M558" s="96">
        <f aca="true" t="shared" si="247" ref="M558:AQ558">SUM(M559:M560)</f>
        <v>0</v>
      </c>
      <c r="N558" s="96">
        <f t="shared" si="247"/>
        <v>0</v>
      </c>
      <c r="O558" s="96">
        <f t="shared" si="247"/>
        <v>0</v>
      </c>
      <c r="P558" s="96">
        <f t="shared" si="247"/>
        <v>0</v>
      </c>
      <c r="Q558" s="96">
        <f t="shared" si="247"/>
        <v>0</v>
      </c>
      <c r="R558" s="96">
        <f t="shared" si="247"/>
        <v>0</v>
      </c>
      <c r="S558" s="96">
        <f t="shared" si="247"/>
        <v>0</v>
      </c>
      <c r="T558" s="96">
        <f t="shared" si="247"/>
        <v>0</v>
      </c>
      <c r="U558" s="96">
        <f t="shared" si="247"/>
        <v>0</v>
      </c>
      <c r="V558" s="96">
        <f t="shared" si="247"/>
        <v>0</v>
      </c>
      <c r="W558" s="96">
        <f t="shared" si="247"/>
        <v>0</v>
      </c>
      <c r="X558" s="96">
        <f t="shared" si="247"/>
        <v>0</v>
      </c>
      <c r="Y558" s="96">
        <f t="shared" si="247"/>
        <v>0</v>
      </c>
      <c r="Z558" s="96">
        <f t="shared" si="247"/>
        <v>0</v>
      </c>
      <c r="AA558" s="96">
        <f t="shared" si="247"/>
        <v>0</v>
      </c>
      <c r="AB558" s="96">
        <f t="shared" si="247"/>
        <v>0</v>
      </c>
      <c r="AC558" s="96">
        <f t="shared" si="247"/>
        <v>0</v>
      </c>
      <c r="AD558" s="96">
        <f t="shared" si="247"/>
        <v>0</v>
      </c>
      <c r="AE558" s="96">
        <f t="shared" si="247"/>
        <v>0</v>
      </c>
      <c r="AF558" s="96">
        <f t="shared" si="247"/>
        <v>0</v>
      </c>
      <c r="AG558" s="96">
        <f t="shared" si="247"/>
        <v>0</v>
      </c>
      <c r="AH558" s="96">
        <f t="shared" si="247"/>
        <v>0</v>
      </c>
      <c r="AI558" s="96">
        <f t="shared" si="247"/>
        <v>0</v>
      </c>
      <c r="AJ558" s="96">
        <f t="shared" si="247"/>
        <v>0</v>
      </c>
      <c r="AK558" s="96">
        <f t="shared" si="247"/>
        <v>0</v>
      </c>
      <c r="AL558" s="96">
        <f t="shared" si="247"/>
        <v>0</v>
      </c>
      <c r="AM558" s="96">
        <f t="shared" si="247"/>
        <v>0</v>
      </c>
      <c r="AN558" s="96">
        <f t="shared" si="247"/>
        <v>0</v>
      </c>
      <c r="AO558" s="96">
        <f t="shared" si="247"/>
        <v>0</v>
      </c>
      <c r="AP558" s="96">
        <f t="shared" si="247"/>
        <v>0</v>
      </c>
      <c r="AQ558" s="96">
        <f t="shared" si="247"/>
        <v>0</v>
      </c>
      <c r="AR558" s="90"/>
      <c r="AS558" s="96">
        <f aca="true" t="shared" si="248" ref="AS558:AY558">SUM(AS559:AS560)/2</f>
        <v>0</v>
      </c>
      <c r="AT558" s="96">
        <f t="shared" si="248"/>
        <v>0</v>
      </c>
      <c r="AU558" s="96">
        <f t="shared" si="248"/>
        <v>0</v>
      </c>
      <c r="AV558" s="96">
        <f t="shared" si="248"/>
        <v>0</v>
      </c>
      <c r="AW558" s="96">
        <f t="shared" si="248"/>
        <v>0</v>
      </c>
      <c r="AX558" s="96">
        <f t="shared" si="248"/>
        <v>0</v>
      </c>
      <c r="AY558" s="98">
        <f t="shared" si="248"/>
        <v>0</v>
      </c>
      <c r="AZ558" s="86"/>
    </row>
    <row r="559" spans="2:52" ht="23.25" thickBot="1">
      <c r="B559" s="80"/>
      <c r="C559" s="101" t="s">
        <v>502</v>
      </c>
      <c r="D559" s="102"/>
      <c r="E559" s="103"/>
      <c r="F559" s="103"/>
      <c r="G559" s="104"/>
      <c r="H559" s="104"/>
      <c r="I559" s="104"/>
      <c r="J559" s="104"/>
      <c r="K559" s="104"/>
      <c r="L559" s="104"/>
      <c r="M559" s="104"/>
      <c r="N559" s="104"/>
      <c r="O559" s="104"/>
      <c r="P559" s="104"/>
      <c r="Q559" s="104"/>
      <c r="R559" s="104"/>
      <c r="S559" s="104"/>
      <c r="T559" s="104"/>
      <c r="U559" s="104"/>
      <c r="V559" s="104"/>
      <c r="W559" s="104"/>
      <c r="X559" s="104"/>
      <c r="Y559" s="104"/>
      <c r="Z559" s="104"/>
      <c r="AA559" s="104"/>
      <c r="AB559" s="104"/>
      <c r="AC559" s="104"/>
      <c r="AD559" s="104"/>
      <c r="AE559" s="104"/>
      <c r="AF559" s="104"/>
      <c r="AG559" s="104"/>
      <c r="AH559" s="104"/>
      <c r="AI559" s="104"/>
      <c r="AJ559" s="104"/>
      <c r="AK559" s="104"/>
      <c r="AL559" s="104"/>
      <c r="AM559" s="104"/>
      <c r="AN559" s="104"/>
      <c r="AO559" s="104"/>
      <c r="AP559" s="104"/>
      <c r="AQ559" s="104"/>
      <c r="AR559" s="104"/>
      <c r="AS559" s="104"/>
      <c r="AT559" s="104"/>
      <c r="AU559" s="104"/>
      <c r="AV559" s="104"/>
      <c r="AW559" s="104"/>
      <c r="AX559" s="104"/>
      <c r="AY559" s="105"/>
      <c r="AZ559" s="86"/>
    </row>
    <row r="560" spans="2:52" ht="13.5" thickBot="1">
      <c r="B560" s="80"/>
      <c r="C560" s="106"/>
      <c r="D560" s="113" t="s">
        <v>108</v>
      </c>
      <c r="E560" s="108" t="s">
        <v>109</v>
      </c>
      <c r="F560" s="109"/>
      <c r="G560" s="110"/>
      <c r="H560" s="110"/>
      <c r="I560" s="110"/>
      <c r="J560" s="110"/>
      <c r="K560" s="110"/>
      <c r="L560" s="110"/>
      <c r="M560" s="110"/>
      <c r="N560" s="110"/>
      <c r="O560" s="110"/>
      <c r="P560" s="110"/>
      <c r="Q560" s="110"/>
      <c r="R560" s="110"/>
      <c r="S560" s="110"/>
      <c r="T560" s="110"/>
      <c r="U560" s="110"/>
      <c r="V560" s="110"/>
      <c r="W560" s="110"/>
      <c r="X560" s="110"/>
      <c r="Y560" s="110"/>
      <c r="Z560" s="110"/>
      <c r="AA560" s="110"/>
      <c r="AB560" s="110"/>
      <c r="AC560" s="110"/>
      <c r="AD560" s="110"/>
      <c r="AE560" s="110"/>
      <c r="AF560" s="110"/>
      <c r="AG560" s="110"/>
      <c r="AH560" s="110"/>
      <c r="AI560" s="110"/>
      <c r="AJ560" s="110"/>
      <c r="AK560" s="110"/>
      <c r="AL560" s="110"/>
      <c r="AM560" s="110"/>
      <c r="AN560" s="110"/>
      <c r="AO560" s="110"/>
      <c r="AP560" s="110"/>
      <c r="AQ560" s="110"/>
      <c r="AR560" s="110"/>
      <c r="AS560" s="110"/>
      <c r="AT560" s="110"/>
      <c r="AU560" s="110"/>
      <c r="AV560" s="110"/>
      <c r="AW560" s="110"/>
      <c r="AX560" s="114"/>
      <c r="AY560" s="115"/>
      <c r="AZ560" s="86"/>
    </row>
    <row r="561" spans="2:52" ht="12.75">
      <c r="B561" s="80"/>
      <c r="C561" s="94" t="s">
        <v>503</v>
      </c>
      <c r="D561" s="100" t="s">
        <v>114</v>
      </c>
      <c r="E561" s="100"/>
      <c r="F561" s="100"/>
      <c r="G561" s="96">
        <f>SUM(G562:G563)</f>
        <v>0</v>
      </c>
      <c r="H561" s="96">
        <f>SUM(H562:H563)</f>
        <v>0</v>
      </c>
      <c r="I561" s="96">
        <f>SUM(I562:I563)</f>
        <v>0</v>
      </c>
      <c r="J561" s="96">
        <f>SUM(J562:J563)</f>
        <v>0</v>
      </c>
      <c r="K561" s="97"/>
      <c r="L561" s="97"/>
      <c r="M561" s="96">
        <f aca="true" t="shared" si="249" ref="M561:AQ561">SUM(M562:M563)</f>
        <v>0</v>
      </c>
      <c r="N561" s="96">
        <f t="shared" si="249"/>
        <v>0</v>
      </c>
      <c r="O561" s="96">
        <f t="shared" si="249"/>
        <v>0</v>
      </c>
      <c r="P561" s="96">
        <f t="shared" si="249"/>
        <v>0</v>
      </c>
      <c r="Q561" s="96">
        <f t="shared" si="249"/>
        <v>0</v>
      </c>
      <c r="R561" s="96">
        <f t="shared" si="249"/>
        <v>0</v>
      </c>
      <c r="S561" s="96">
        <f t="shared" si="249"/>
        <v>0</v>
      </c>
      <c r="T561" s="96">
        <f t="shared" si="249"/>
        <v>0</v>
      </c>
      <c r="U561" s="96">
        <f t="shared" si="249"/>
        <v>0</v>
      </c>
      <c r="V561" s="96">
        <f t="shared" si="249"/>
        <v>0</v>
      </c>
      <c r="W561" s="96">
        <f t="shared" si="249"/>
        <v>0</v>
      </c>
      <c r="X561" s="96">
        <f t="shared" si="249"/>
        <v>0</v>
      </c>
      <c r="Y561" s="96">
        <f t="shared" si="249"/>
        <v>0</v>
      </c>
      <c r="Z561" s="96">
        <f t="shared" si="249"/>
        <v>0</v>
      </c>
      <c r="AA561" s="96">
        <f t="shared" si="249"/>
        <v>0</v>
      </c>
      <c r="AB561" s="96">
        <f t="shared" si="249"/>
        <v>0</v>
      </c>
      <c r="AC561" s="96">
        <f t="shared" si="249"/>
        <v>0</v>
      </c>
      <c r="AD561" s="96">
        <f t="shared" si="249"/>
        <v>0</v>
      </c>
      <c r="AE561" s="96">
        <f t="shared" si="249"/>
        <v>0</v>
      </c>
      <c r="AF561" s="96">
        <f t="shared" si="249"/>
        <v>0</v>
      </c>
      <c r="AG561" s="96">
        <f t="shared" si="249"/>
        <v>0</v>
      </c>
      <c r="AH561" s="96">
        <f t="shared" si="249"/>
        <v>0</v>
      </c>
      <c r="AI561" s="96">
        <f t="shared" si="249"/>
        <v>0</v>
      </c>
      <c r="AJ561" s="96">
        <f t="shared" si="249"/>
        <v>0</v>
      </c>
      <c r="AK561" s="96">
        <f t="shared" si="249"/>
        <v>0</v>
      </c>
      <c r="AL561" s="96">
        <f t="shared" si="249"/>
        <v>0</v>
      </c>
      <c r="AM561" s="96">
        <f t="shared" si="249"/>
        <v>0</v>
      </c>
      <c r="AN561" s="96">
        <f t="shared" si="249"/>
        <v>0</v>
      </c>
      <c r="AO561" s="96">
        <f t="shared" si="249"/>
        <v>0</v>
      </c>
      <c r="AP561" s="96">
        <f t="shared" si="249"/>
        <v>0</v>
      </c>
      <c r="AQ561" s="96">
        <f t="shared" si="249"/>
        <v>0</v>
      </c>
      <c r="AR561" s="90"/>
      <c r="AS561" s="96">
        <f aca="true" t="shared" si="250" ref="AS561:AY561">SUM(AS562:AS563)/2</f>
        <v>0</v>
      </c>
      <c r="AT561" s="96">
        <f t="shared" si="250"/>
        <v>0</v>
      </c>
      <c r="AU561" s="96">
        <f t="shared" si="250"/>
        <v>0</v>
      </c>
      <c r="AV561" s="96">
        <f t="shared" si="250"/>
        <v>0</v>
      </c>
      <c r="AW561" s="96">
        <f t="shared" si="250"/>
        <v>0</v>
      </c>
      <c r="AX561" s="96">
        <f t="shared" si="250"/>
        <v>0</v>
      </c>
      <c r="AY561" s="98">
        <f t="shared" si="250"/>
        <v>0</v>
      </c>
      <c r="AZ561" s="86"/>
    </row>
    <row r="562" spans="2:52" ht="23.25" thickBot="1">
      <c r="B562" s="80"/>
      <c r="C562" s="101" t="s">
        <v>504</v>
      </c>
      <c r="D562" s="102"/>
      <c r="E562" s="103"/>
      <c r="F562" s="103"/>
      <c r="G562" s="104"/>
      <c r="H562" s="104"/>
      <c r="I562" s="104"/>
      <c r="J562" s="104"/>
      <c r="K562" s="104"/>
      <c r="L562" s="104"/>
      <c r="M562" s="104"/>
      <c r="N562" s="104"/>
      <c r="O562" s="104"/>
      <c r="P562" s="104"/>
      <c r="Q562" s="104"/>
      <c r="R562" s="104"/>
      <c r="S562" s="104"/>
      <c r="T562" s="104"/>
      <c r="U562" s="104"/>
      <c r="V562" s="104"/>
      <c r="W562" s="104"/>
      <c r="X562" s="104"/>
      <c r="Y562" s="104"/>
      <c r="Z562" s="104"/>
      <c r="AA562" s="104"/>
      <c r="AB562" s="104"/>
      <c r="AC562" s="104"/>
      <c r="AD562" s="104"/>
      <c r="AE562" s="104"/>
      <c r="AF562" s="104"/>
      <c r="AG562" s="104"/>
      <c r="AH562" s="104"/>
      <c r="AI562" s="104"/>
      <c r="AJ562" s="104"/>
      <c r="AK562" s="104"/>
      <c r="AL562" s="104"/>
      <c r="AM562" s="104"/>
      <c r="AN562" s="104"/>
      <c r="AO562" s="104"/>
      <c r="AP562" s="104"/>
      <c r="AQ562" s="104"/>
      <c r="AR562" s="104"/>
      <c r="AS562" s="104"/>
      <c r="AT562" s="104"/>
      <c r="AU562" s="104"/>
      <c r="AV562" s="104"/>
      <c r="AW562" s="104"/>
      <c r="AX562" s="104"/>
      <c r="AY562" s="105"/>
      <c r="AZ562" s="86"/>
    </row>
    <row r="563" spans="2:52" ht="13.5" thickBot="1">
      <c r="B563" s="80"/>
      <c r="C563" s="106"/>
      <c r="D563" s="113" t="s">
        <v>108</v>
      </c>
      <c r="E563" s="108" t="s">
        <v>109</v>
      </c>
      <c r="F563" s="109"/>
      <c r="G563" s="110"/>
      <c r="H563" s="110"/>
      <c r="I563" s="110"/>
      <c r="J563" s="110"/>
      <c r="K563" s="110"/>
      <c r="L563" s="110"/>
      <c r="M563" s="110"/>
      <c r="N563" s="110"/>
      <c r="O563" s="110"/>
      <c r="P563" s="110"/>
      <c r="Q563" s="110"/>
      <c r="R563" s="110"/>
      <c r="S563" s="110"/>
      <c r="T563" s="110"/>
      <c r="U563" s="110"/>
      <c r="V563" s="110"/>
      <c r="W563" s="110"/>
      <c r="X563" s="110"/>
      <c r="Y563" s="110"/>
      <c r="Z563" s="110"/>
      <c r="AA563" s="110"/>
      <c r="AB563" s="110"/>
      <c r="AC563" s="110"/>
      <c r="AD563" s="110"/>
      <c r="AE563" s="110"/>
      <c r="AF563" s="110"/>
      <c r="AG563" s="110"/>
      <c r="AH563" s="110"/>
      <c r="AI563" s="110"/>
      <c r="AJ563" s="110"/>
      <c r="AK563" s="110"/>
      <c r="AL563" s="110"/>
      <c r="AM563" s="110"/>
      <c r="AN563" s="110"/>
      <c r="AO563" s="110"/>
      <c r="AP563" s="110"/>
      <c r="AQ563" s="110"/>
      <c r="AR563" s="110"/>
      <c r="AS563" s="110"/>
      <c r="AT563" s="110"/>
      <c r="AU563" s="110"/>
      <c r="AV563" s="110"/>
      <c r="AW563" s="110"/>
      <c r="AX563" s="114"/>
      <c r="AY563" s="115"/>
      <c r="AZ563" s="86"/>
    </row>
    <row r="564" spans="2:52" ht="12.75">
      <c r="B564" s="80"/>
      <c r="C564" s="94" t="s">
        <v>505</v>
      </c>
      <c r="D564" s="100" t="s">
        <v>117</v>
      </c>
      <c r="E564" s="100"/>
      <c r="F564" s="100"/>
      <c r="G564" s="96">
        <f>SUM(G565:G566)</f>
        <v>0</v>
      </c>
      <c r="H564" s="96">
        <f>SUM(H565:H566)</f>
        <v>0</v>
      </c>
      <c r="I564" s="96">
        <f>SUM(I565:I566)</f>
        <v>0</v>
      </c>
      <c r="J564" s="96">
        <f>SUM(J565:J566)</f>
        <v>0</v>
      </c>
      <c r="K564" s="97"/>
      <c r="L564" s="97"/>
      <c r="M564" s="96">
        <f aca="true" t="shared" si="251" ref="M564:AQ564">SUM(M565:M566)</f>
        <v>0</v>
      </c>
      <c r="N564" s="96">
        <f t="shared" si="251"/>
        <v>0</v>
      </c>
      <c r="O564" s="96">
        <f t="shared" si="251"/>
        <v>0</v>
      </c>
      <c r="P564" s="96">
        <f t="shared" si="251"/>
        <v>0</v>
      </c>
      <c r="Q564" s="96">
        <f t="shared" si="251"/>
        <v>0</v>
      </c>
      <c r="R564" s="96">
        <f t="shared" si="251"/>
        <v>0</v>
      </c>
      <c r="S564" s="96">
        <f t="shared" si="251"/>
        <v>0</v>
      </c>
      <c r="T564" s="96">
        <f t="shared" si="251"/>
        <v>0</v>
      </c>
      <c r="U564" s="96">
        <f t="shared" si="251"/>
        <v>0</v>
      </c>
      <c r="V564" s="96">
        <f t="shared" si="251"/>
        <v>0</v>
      </c>
      <c r="W564" s="96">
        <f t="shared" si="251"/>
        <v>0</v>
      </c>
      <c r="X564" s="96">
        <f t="shared" si="251"/>
        <v>0</v>
      </c>
      <c r="Y564" s="96">
        <f t="shared" si="251"/>
        <v>0</v>
      </c>
      <c r="Z564" s="96">
        <f t="shared" si="251"/>
        <v>0</v>
      </c>
      <c r="AA564" s="96">
        <f t="shared" si="251"/>
        <v>0</v>
      </c>
      <c r="AB564" s="96">
        <f t="shared" si="251"/>
        <v>0</v>
      </c>
      <c r="AC564" s="96">
        <f t="shared" si="251"/>
        <v>0</v>
      </c>
      <c r="AD564" s="96">
        <f t="shared" si="251"/>
        <v>0</v>
      </c>
      <c r="AE564" s="96">
        <f t="shared" si="251"/>
        <v>0</v>
      </c>
      <c r="AF564" s="96">
        <f t="shared" si="251"/>
        <v>0</v>
      </c>
      <c r="AG564" s="96">
        <f t="shared" si="251"/>
        <v>0</v>
      </c>
      <c r="AH564" s="96">
        <f t="shared" si="251"/>
        <v>0</v>
      </c>
      <c r="AI564" s="96">
        <f t="shared" si="251"/>
        <v>0</v>
      </c>
      <c r="AJ564" s="96">
        <f t="shared" si="251"/>
        <v>0</v>
      </c>
      <c r="AK564" s="96">
        <f t="shared" si="251"/>
        <v>0</v>
      </c>
      <c r="AL564" s="96">
        <f t="shared" si="251"/>
        <v>0</v>
      </c>
      <c r="AM564" s="96">
        <f t="shared" si="251"/>
        <v>0</v>
      </c>
      <c r="AN564" s="96">
        <f t="shared" si="251"/>
        <v>0</v>
      </c>
      <c r="AO564" s="96">
        <f t="shared" si="251"/>
        <v>0</v>
      </c>
      <c r="AP564" s="96">
        <f t="shared" si="251"/>
        <v>0</v>
      </c>
      <c r="AQ564" s="96">
        <f t="shared" si="251"/>
        <v>0</v>
      </c>
      <c r="AR564" s="90"/>
      <c r="AS564" s="96">
        <f aca="true" t="shared" si="252" ref="AS564:AY564">SUM(AS565:AS566)/2</f>
        <v>0</v>
      </c>
      <c r="AT564" s="96">
        <f t="shared" si="252"/>
        <v>0</v>
      </c>
      <c r="AU564" s="96">
        <f t="shared" si="252"/>
        <v>0</v>
      </c>
      <c r="AV564" s="96">
        <f t="shared" si="252"/>
        <v>0</v>
      </c>
      <c r="AW564" s="96">
        <f t="shared" si="252"/>
        <v>0</v>
      </c>
      <c r="AX564" s="96">
        <f t="shared" si="252"/>
        <v>0</v>
      </c>
      <c r="AY564" s="98">
        <f t="shared" si="252"/>
        <v>0</v>
      </c>
      <c r="AZ564" s="86"/>
    </row>
    <row r="565" spans="2:52" ht="23.25" thickBot="1">
      <c r="B565" s="80"/>
      <c r="C565" s="101" t="s">
        <v>506</v>
      </c>
      <c r="D565" s="102"/>
      <c r="E565" s="103"/>
      <c r="F565" s="103"/>
      <c r="G565" s="104"/>
      <c r="H565" s="104"/>
      <c r="I565" s="104"/>
      <c r="J565" s="104"/>
      <c r="K565" s="104"/>
      <c r="L565" s="104"/>
      <c r="M565" s="104"/>
      <c r="N565" s="104"/>
      <c r="O565" s="104"/>
      <c r="P565" s="104"/>
      <c r="Q565" s="104"/>
      <c r="R565" s="104"/>
      <c r="S565" s="104"/>
      <c r="T565" s="104"/>
      <c r="U565" s="104"/>
      <c r="V565" s="104"/>
      <c r="W565" s="104"/>
      <c r="X565" s="104"/>
      <c r="Y565" s="104"/>
      <c r="Z565" s="104"/>
      <c r="AA565" s="104"/>
      <c r="AB565" s="104"/>
      <c r="AC565" s="104"/>
      <c r="AD565" s="104"/>
      <c r="AE565" s="104"/>
      <c r="AF565" s="104"/>
      <c r="AG565" s="104"/>
      <c r="AH565" s="104"/>
      <c r="AI565" s="104"/>
      <c r="AJ565" s="104"/>
      <c r="AK565" s="104"/>
      <c r="AL565" s="104"/>
      <c r="AM565" s="104"/>
      <c r="AN565" s="104"/>
      <c r="AO565" s="104"/>
      <c r="AP565" s="104"/>
      <c r="AQ565" s="104"/>
      <c r="AR565" s="104"/>
      <c r="AS565" s="104"/>
      <c r="AT565" s="104"/>
      <c r="AU565" s="104"/>
      <c r="AV565" s="104"/>
      <c r="AW565" s="104"/>
      <c r="AX565" s="104"/>
      <c r="AY565" s="105"/>
      <c r="AZ565" s="86"/>
    </row>
    <row r="566" spans="2:52" ht="13.5" thickBot="1">
      <c r="B566" s="80"/>
      <c r="C566" s="106"/>
      <c r="D566" s="113" t="s">
        <v>108</v>
      </c>
      <c r="E566" s="108" t="s">
        <v>109</v>
      </c>
      <c r="F566" s="109"/>
      <c r="G566" s="110"/>
      <c r="H566" s="110"/>
      <c r="I566" s="110"/>
      <c r="J566" s="110"/>
      <c r="K566" s="110"/>
      <c r="L566" s="110"/>
      <c r="M566" s="110"/>
      <c r="N566" s="110"/>
      <c r="O566" s="110"/>
      <c r="P566" s="110"/>
      <c r="Q566" s="110"/>
      <c r="R566" s="110"/>
      <c r="S566" s="110"/>
      <c r="T566" s="110"/>
      <c r="U566" s="110"/>
      <c r="V566" s="110"/>
      <c r="W566" s="110"/>
      <c r="X566" s="110"/>
      <c r="Y566" s="110"/>
      <c r="Z566" s="110"/>
      <c r="AA566" s="110"/>
      <c r="AB566" s="110"/>
      <c r="AC566" s="110"/>
      <c r="AD566" s="110"/>
      <c r="AE566" s="110"/>
      <c r="AF566" s="110"/>
      <c r="AG566" s="110"/>
      <c r="AH566" s="110"/>
      <c r="AI566" s="110"/>
      <c r="AJ566" s="110"/>
      <c r="AK566" s="110"/>
      <c r="AL566" s="110"/>
      <c r="AM566" s="110"/>
      <c r="AN566" s="110"/>
      <c r="AO566" s="110"/>
      <c r="AP566" s="110"/>
      <c r="AQ566" s="110"/>
      <c r="AR566" s="110"/>
      <c r="AS566" s="110"/>
      <c r="AT566" s="110"/>
      <c r="AU566" s="110"/>
      <c r="AV566" s="110"/>
      <c r="AW566" s="110"/>
      <c r="AX566" s="114"/>
      <c r="AY566" s="115"/>
      <c r="AZ566" s="86"/>
    </row>
    <row r="567" spans="2:52" ht="12.75">
      <c r="B567" s="80"/>
      <c r="C567" s="94" t="s">
        <v>507</v>
      </c>
      <c r="D567" s="99" t="s">
        <v>126</v>
      </c>
      <c r="E567" s="99"/>
      <c r="F567" s="99"/>
      <c r="G567" s="96">
        <f>G568+G571+G574+G577</f>
        <v>0</v>
      </c>
      <c r="H567" s="96">
        <f aca="true" t="shared" si="253" ref="H567:AY567">H568+H571+H574+H577</f>
        <v>0</v>
      </c>
      <c r="I567" s="96">
        <f t="shared" si="253"/>
        <v>0</v>
      </c>
      <c r="J567" s="96">
        <f t="shared" si="253"/>
        <v>0</v>
      </c>
      <c r="K567" s="97"/>
      <c r="L567" s="97"/>
      <c r="M567" s="96">
        <f t="shared" si="253"/>
        <v>0</v>
      </c>
      <c r="N567" s="96">
        <f t="shared" si="253"/>
        <v>0</v>
      </c>
      <c r="O567" s="96">
        <f t="shared" si="253"/>
        <v>0</v>
      </c>
      <c r="P567" s="96">
        <f t="shared" si="253"/>
        <v>0</v>
      </c>
      <c r="Q567" s="96">
        <f t="shared" si="253"/>
        <v>0</v>
      </c>
      <c r="R567" s="96">
        <f t="shared" si="253"/>
        <v>0</v>
      </c>
      <c r="S567" s="96">
        <f t="shared" si="253"/>
        <v>0</v>
      </c>
      <c r="T567" s="96">
        <f t="shared" si="253"/>
        <v>0</v>
      </c>
      <c r="U567" s="96">
        <f t="shared" si="253"/>
        <v>0</v>
      </c>
      <c r="V567" s="96">
        <f t="shared" si="253"/>
        <v>0</v>
      </c>
      <c r="W567" s="96">
        <f t="shared" si="253"/>
        <v>0</v>
      </c>
      <c r="X567" s="96">
        <f t="shared" si="253"/>
        <v>0</v>
      </c>
      <c r="Y567" s="96">
        <f t="shared" si="253"/>
        <v>0</v>
      </c>
      <c r="Z567" s="96">
        <f t="shared" si="253"/>
        <v>0</v>
      </c>
      <c r="AA567" s="96">
        <f t="shared" si="253"/>
        <v>0</v>
      </c>
      <c r="AB567" s="96">
        <f t="shared" si="253"/>
        <v>0</v>
      </c>
      <c r="AC567" s="96">
        <f t="shared" si="253"/>
        <v>0</v>
      </c>
      <c r="AD567" s="96">
        <f t="shared" si="253"/>
        <v>0</v>
      </c>
      <c r="AE567" s="96">
        <f t="shared" si="253"/>
        <v>0</v>
      </c>
      <c r="AF567" s="96">
        <f t="shared" si="253"/>
        <v>0</v>
      </c>
      <c r="AG567" s="96">
        <f t="shared" si="253"/>
        <v>0</v>
      </c>
      <c r="AH567" s="96">
        <f t="shared" si="253"/>
        <v>0</v>
      </c>
      <c r="AI567" s="96">
        <f t="shared" si="253"/>
        <v>0</v>
      </c>
      <c r="AJ567" s="96">
        <f t="shared" si="253"/>
        <v>0</v>
      </c>
      <c r="AK567" s="96">
        <f t="shared" si="253"/>
        <v>0</v>
      </c>
      <c r="AL567" s="96">
        <f t="shared" si="253"/>
        <v>0</v>
      </c>
      <c r="AM567" s="96">
        <f t="shared" si="253"/>
        <v>0</v>
      </c>
      <c r="AN567" s="96">
        <f t="shared" si="253"/>
        <v>0</v>
      </c>
      <c r="AO567" s="96">
        <f t="shared" si="253"/>
        <v>0</v>
      </c>
      <c r="AP567" s="96">
        <f t="shared" si="253"/>
        <v>0</v>
      </c>
      <c r="AQ567" s="96">
        <f t="shared" si="253"/>
        <v>0</v>
      </c>
      <c r="AR567" s="90"/>
      <c r="AS567" s="96">
        <f t="shared" si="253"/>
        <v>0</v>
      </c>
      <c r="AT567" s="96">
        <f t="shared" si="253"/>
        <v>0</v>
      </c>
      <c r="AU567" s="96">
        <f t="shared" si="253"/>
        <v>0</v>
      </c>
      <c r="AV567" s="96">
        <f t="shared" si="253"/>
        <v>0</v>
      </c>
      <c r="AW567" s="96">
        <f t="shared" si="253"/>
        <v>0</v>
      </c>
      <c r="AX567" s="96">
        <f t="shared" si="253"/>
        <v>0</v>
      </c>
      <c r="AY567" s="98">
        <f t="shared" si="253"/>
        <v>0</v>
      </c>
      <c r="AZ567" s="86"/>
    </row>
    <row r="568" spans="2:52" ht="12.75">
      <c r="B568" s="80"/>
      <c r="C568" s="94" t="s">
        <v>508</v>
      </c>
      <c r="D568" s="100" t="s">
        <v>128</v>
      </c>
      <c r="E568" s="100"/>
      <c r="F568" s="100"/>
      <c r="G568" s="96">
        <f>SUM(G569:G570)</f>
        <v>0</v>
      </c>
      <c r="H568" s="96">
        <f>SUM(H569:H570)</f>
        <v>0</v>
      </c>
      <c r="I568" s="96">
        <f>SUM(I569:I570)</f>
        <v>0</v>
      </c>
      <c r="J568" s="96">
        <f>SUM(J569:J570)</f>
        <v>0</v>
      </c>
      <c r="K568" s="97"/>
      <c r="L568" s="97"/>
      <c r="M568" s="96">
        <f aca="true" t="shared" si="254" ref="M568:AQ568">SUM(M569:M570)</f>
        <v>0</v>
      </c>
      <c r="N568" s="96">
        <f t="shared" si="254"/>
        <v>0</v>
      </c>
      <c r="O568" s="96">
        <f t="shared" si="254"/>
        <v>0</v>
      </c>
      <c r="P568" s="96">
        <f t="shared" si="254"/>
        <v>0</v>
      </c>
      <c r="Q568" s="96">
        <f t="shared" si="254"/>
        <v>0</v>
      </c>
      <c r="R568" s="96">
        <f t="shared" si="254"/>
        <v>0</v>
      </c>
      <c r="S568" s="96">
        <f t="shared" si="254"/>
        <v>0</v>
      </c>
      <c r="T568" s="96">
        <f t="shared" si="254"/>
        <v>0</v>
      </c>
      <c r="U568" s="96">
        <f t="shared" si="254"/>
        <v>0</v>
      </c>
      <c r="V568" s="96">
        <f t="shared" si="254"/>
        <v>0</v>
      </c>
      <c r="W568" s="96">
        <f t="shared" si="254"/>
        <v>0</v>
      </c>
      <c r="X568" s="96">
        <f t="shared" si="254"/>
        <v>0</v>
      </c>
      <c r="Y568" s="96">
        <f t="shared" si="254"/>
        <v>0</v>
      </c>
      <c r="Z568" s="96">
        <f t="shared" si="254"/>
        <v>0</v>
      </c>
      <c r="AA568" s="96">
        <f t="shared" si="254"/>
        <v>0</v>
      </c>
      <c r="AB568" s="96">
        <f t="shared" si="254"/>
        <v>0</v>
      </c>
      <c r="AC568" s="96">
        <f t="shared" si="254"/>
        <v>0</v>
      </c>
      <c r="AD568" s="96">
        <f t="shared" si="254"/>
        <v>0</v>
      </c>
      <c r="AE568" s="96">
        <f t="shared" si="254"/>
        <v>0</v>
      </c>
      <c r="AF568" s="96">
        <f t="shared" si="254"/>
        <v>0</v>
      </c>
      <c r="AG568" s="96">
        <f t="shared" si="254"/>
        <v>0</v>
      </c>
      <c r="AH568" s="96">
        <f t="shared" si="254"/>
        <v>0</v>
      </c>
      <c r="AI568" s="96">
        <f t="shared" si="254"/>
        <v>0</v>
      </c>
      <c r="AJ568" s="96">
        <f t="shared" si="254"/>
        <v>0</v>
      </c>
      <c r="AK568" s="96">
        <f t="shared" si="254"/>
        <v>0</v>
      </c>
      <c r="AL568" s="96">
        <f t="shared" si="254"/>
        <v>0</v>
      </c>
      <c r="AM568" s="96">
        <f t="shared" si="254"/>
        <v>0</v>
      </c>
      <c r="AN568" s="96">
        <f t="shared" si="254"/>
        <v>0</v>
      </c>
      <c r="AO568" s="96">
        <f t="shared" si="254"/>
        <v>0</v>
      </c>
      <c r="AP568" s="96">
        <f t="shared" si="254"/>
        <v>0</v>
      </c>
      <c r="AQ568" s="96">
        <f t="shared" si="254"/>
        <v>0</v>
      </c>
      <c r="AR568" s="90"/>
      <c r="AS568" s="96">
        <f aca="true" t="shared" si="255" ref="AS568:AY568">SUM(AS569:AS570)/2</f>
        <v>0</v>
      </c>
      <c r="AT568" s="96">
        <f t="shared" si="255"/>
        <v>0</v>
      </c>
      <c r="AU568" s="96">
        <f t="shared" si="255"/>
        <v>0</v>
      </c>
      <c r="AV568" s="96">
        <f t="shared" si="255"/>
        <v>0</v>
      </c>
      <c r="AW568" s="96">
        <f t="shared" si="255"/>
        <v>0</v>
      </c>
      <c r="AX568" s="96">
        <f t="shared" si="255"/>
        <v>0</v>
      </c>
      <c r="AY568" s="98">
        <f t="shared" si="255"/>
        <v>0</v>
      </c>
      <c r="AZ568" s="86"/>
    </row>
    <row r="569" spans="2:52" ht="23.25" thickBot="1">
      <c r="B569" s="80"/>
      <c r="C569" s="101" t="s">
        <v>509</v>
      </c>
      <c r="D569" s="102"/>
      <c r="E569" s="103"/>
      <c r="F569" s="103"/>
      <c r="G569" s="104"/>
      <c r="H569" s="104"/>
      <c r="I569" s="104"/>
      <c r="J569" s="104"/>
      <c r="K569" s="104"/>
      <c r="L569" s="104"/>
      <c r="M569" s="104"/>
      <c r="N569" s="104"/>
      <c r="O569" s="104"/>
      <c r="P569" s="104"/>
      <c r="Q569" s="104"/>
      <c r="R569" s="104"/>
      <c r="S569" s="104"/>
      <c r="T569" s="104"/>
      <c r="U569" s="104"/>
      <c r="V569" s="104"/>
      <c r="W569" s="104"/>
      <c r="X569" s="104"/>
      <c r="Y569" s="104"/>
      <c r="Z569" s="104"/>
      <c r="AA569" s="104"/>
      <c r="AB569" s="104"/>
      <c r="AC569" s="104"/>
      <c r="AD569" s="104"/>
      <c r="AE569" s="104"/>
      <c r="AF569" s="104"/>
      <c r="AG569" s="104"/>
      <c r="AH569" s="104"/>
      <c r="AI569" s="104"/>
      <c r="AJ569" s="104"/>
      <c r="AK569" s="104"/>
      <c r="AL569" s="104"/>
      <c r="AM569" s="104"/>
      <c r="AN569" s="104"/>
      <c r="AO569" s="104"/>
      <c r="AP569" s="104"/>
      <c r="AQ569" s="104"/>
      <c r="AR569" s="104"/>
      <c r="AS569" s="104"/>
      <c r="AT569" s="104"/>
      <c r="AU569" s="104"/>
      <c r="AV569" s="104"/>
      <c r="AW569" s="104"/>
      <c r="AX569" s="104"/>
      <c r="AY569" s="105"/>
      <c r="AZ569" s="86"/>
    </row>
    <row r="570" spans="2:52" ht="13.5" thickBot="1">
      <c r="B570" s="80"/>
      <c r="C570" s="106"/>
      <c r="D570" s="113" t="s">
        <v>108</v>
      </c>
      <c r="E570" s="108" t="s">
        <v>109</v>
      </c>
      <c r="F570" s="109"/>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c r="AO570" s="110"/>
      <c r="AP570" s="110"/>
      <c r="AQ570" s="110"/>
      <c r="AR570" s="110"/>
      <c r="AS570" s="110"/>
      <c r="AT570" s="110"/>
      <c r="AU570" s="110"/>
      <c r="AV570" s="110"/>
      <c r="AW570" s="110"/>
      <c r="AX570" s="114"/>
      <c r="AY570" s="115"/>
      <c r="AZ570" s="86"/>
    </row>
    <row r="571" spans="2:52" ht="12.75">
      <c r="B571" s="80"/>
      <c r="C571" s="94" t="s">
        <v>510</v>
      </c>
      <c r="D571" s="100" t="s">
        <v>131</v>
      </c>
      <c r="E571" s="100"/>
      <c r="F571" s="100"/>
      <c r="G571" s="96">
        <f>SUM(G572:G573)</f>
        <v>0</v>
      </c>
      <c r="H571" s="96">
        <f>SUM(H572:H573)</f>
        <v>0</v>
      </c>
      <c r="I571" s="96">
        <f>SUM(I572:I573)</f>
        <v>0</v>
      </c>
      <c r="J571" s="96">
        <f>SUM(J572:J573)</f>
        <v>0</v>
      </c>
      <c r="K571" s="97"/>
      <c r="L571" s="97"/>
      <c r="M571" s="96">
        <f aca="true" t="shared" si="256" ref="M571:AQ571">SUM(M572:M573)</f>
        <v>0</v>
      </c>
      <c r="N571" s="96">
        <f t="shared" si="256"/>
        <v>0</v>
      </c>
      <c r="O571" s="96">
        <f t="shared" si="256"/>
        <v>0</v>
      </c>
      <c r="P571" s="96">
        <f t="shared" si="256"/>
        <v>0</v>
      </c>
      <c r="Q571" s="96">
        <f t="shared" si="256"/>
        <v>0</v>
      </c>
      <c r="R571" s="96">
        <f t="shared" si="256"/>
        <v>0</v>
      </c>
      <c r="S571" s="96">
        <f t="shared" si="256"/>
        <v>0</v>
      </c>
      <c r="T571" s="96">
        <f t="shared" si="256"/>
        <v>0</v>
      </c>
      <c r="U571" s="96">
        <f t="shared" si="256"/>
        <v>0</v>
      </c>
      <c r="V571" s="96">
        <f t="shared" si="256"/>
        <v>0</v>
      </c>
      <c r="W571" s="96">
        <f t="shared" si="256"/>
        <v>0</v>
      </c>
      <c r="X571" s="96">
        <f t="shared" si="256"/>
        <v>0</v>
      </c>
      <c r="Y571" s="96">
        <f t="shared" si="256"/>
        <v>0</v>
      </c>
      <c r="Z571" s="96">
        <f t="shared" si="256"/>
        <v>0</v>
      </c>
      <c r="AA571" s="96">
        <f t="shared" si="256"/>
        <v>0</v>
      </c>
      <c r="AB571" s="96">
        <f t="shared" si="256"/>
        <v>0</v>
      </c>
      <c r="AC571" s="96">
        <f t="shared" si="256"/>
        <v>0</v>
      </c>
      <c r="AD571" s="96">
        <f t="shared" si="256"/>
        <v>0</v>
      </c>
      <c r="AE571" s="96">
        <f t="shared" si="256"/>
        <v>0</v>
      </c>
      <c r="AF571" s="96">
        <f t="shared" si="256"/>
        <v>0</v>
      </c>
      <c r="AG571" s="96">
        <f t="shared" si="256"/>
        <v>0</v>
      </c>
      <c r="AH571" s="96">
        <f t="shared" si="256"/>
        <v>0</v>
      </c>
      <c r="AI571" s="96">
        <f t="shared" si="256"/>
        <v>0</v>
      </c>
      <c r="AJ571" s="96">
        <f t="shared" si="256"/>
        <v>0</v>
      </c>
      <c r="AK571" s="96">
        <f t="shared" si="256"/>
        <v>0</v>
      </c>
      <c r="AL571" s="96">
        <f t="shared" si="256"/>
        <v>0</v>
      </c>
      <c r="AM571" s="96">
        <f t="shared" si="256"/>
        <v>0</v>
      </c>
      <c r="AN571" s="96">
        <f t="shared" si="256"/>
        <v>0</v>
      </c>
      <c r="AO571" s="96">
        <f t="shared" si="256"/>
        <v>0</v>
      </c>
      <c r="AP571" s="96">
        <f t="shared" si="256"/>
        <v>0</v>
      </c>
      <c r="AQ571" s="96">
        <f t="shared" si="256"/>
        <v>0</v>
      </c>
      <c r="AR571" s="90"/>
      <c r="AS571" s="96">
        <f aca="true" t="shared" si="257" ref="AS571:AY571">SUM(AS572:AS573)/2</f>
        <v>0</v>
      </c>
      <c r="AT571" s="96">
        <f t="shared" si="257"/>
        <v>0</v>
      </c>
      <c r="AU571" s="96">
        <f t="shared" si="257"/>
        <v>0</v>
      </c>
      <c r="AV571" s="96">
        <f t="shared" si="257"/>
        <v>0</v>
      </c>
      <c r="AW571" s="96">
        <f t="shared" si="257"/>
        <v>0</v>
      </c>
      <c r="AX571" s="96">
        <f t="shared" si="257"/>
        <v>0</v>
      </c>
      <c r="AY571" s="98">
        <f t="shared" si="257"/>
        <v>0</v>
      </c>
      <c r="AZ571" s="86"/>
    </row>
    <row r="572" spans="2:52" ht="23.25" thickBot="1">
      <c r="B572" s="80"/>
      <c r="C572" s="101" t="s">
        <v>511</v>
      </c>
      <c r="D572" s="102"/>
      <c r="E572" s="103"/>
      <c r="F572" s="103"/>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4"/>
      <c r="AY572" s="105"/>
      <c r="AZ572" s="86"/>
    </row>
    <row r="573" spans="2:52" ht="13.5" thickBot="1">
      <c r="B573" s="80"/>
      <c r="C573" s="106"/>
      <c r="D573" s="113" t="s">
        <v>108</v>
      </c>
      <c r="E573" s="108" t="s">
        <v>109</v>
      </c>
      <c r="F573" s="109"/>
      <c r="G573" s="110"/>
      <c r="H573" s="110"/>
      <c r="I573" s="110"/>
      <c r="J573" s="110"/>
      <c r="K573" s="110"/>
      <c r="L573" s="110"/>
      <c r="M573" s="110"/>
      <c r="N573" s="110"/>
      <c r="O573" s="110"/>
      <c r="P573" s="110"/>
      <c r="Q573" s="110"/>
      <c r="R573" s="110"/>
      <c r="S573" s="110"/>
      <c r="T573" s="110"/>
      <c r="U573" s="110"/>
      <c r="V573" s="110"/>
      <c r="W573" s="110"/>
      <c r="X573" s="110"/>
      <c r="Y573" s="110"/>
      <c r="Z573" s="110"/>
      <c r="AA573" s="110"/>
      <c r="AB573" s="110"/>
      <c r="AC573" s="110"/>
      <c r="AD573" s="110"/>
      <c r="AE573" s="110"/>
      <c r="AF573" s="110"/>
      <c r="AG573" s="110"/>
      <c r="AH573" s="110"/>
      <c r="AI573" s="110"/>
      <c r="AJ573" s="110"/>
      <c r="AK573" s="110"/>
      <c r="AL573" s="110"/>
      <c r="AM573" s="110"/>
      <c r="AN573" s="110"/>
      <c r="AO573" s="110"/>
      <c r="AP573" s="110"/>
      <c r="AQ573" s="110"/>
      <c r="AR573" s="110"/>
      <c r="AS573" s="110"/>
      <c r="AT573" s="110"/>
      <c r="AU573" s="110"/>
      <c r="AV573" s="110"/>
      <c r="AW573" s="110"/>
      <c r="AX573" s="114"/>
      <c r="AY573" s="115"/>
      <c r="AZ573" s="86"/>
    </row>
    <row r="574" spans="2:52" ht="12.75">
      <c r="B574" s="80"/>
      <c r="C574" s="94" t="s">
        <v>512</v>
      </c>
      <c r="D574" s="100" t="s">
        <v>134</v>
      </c>
      <c r="E574" s="100"/>
      <c r="F574" s="100"/>
      <c r="G574" s="96">
        <f>SUM(G575:G576)</f>
        <v>0</v>
      </c>
      <c r="H574" s="96">
        <f>SUM(H575:H576)</f>
        <v>0</v>
      </c>
      <c r="I574" s="96">
        <f>SUM(I575:I576)</f>
        <v>0</v>
      </c>
      <c r="J574" s="96">
        <f>SUM(J575:J576)</f>
        <v>0</v>
      </c>
      <c r="K574" s="97"/>
      <c r="L574" s="97"/>
      <c r="M574" s="96">
        <f aca="true" t="shared" si="258" ref="M574:AQ574">SUM(M575:M576)</f>
        <v>0</v>
      </c>
      <c r="N574" s="96">
        <f t="shared" si="258"/>
        <v>0</v>
      </c>
      <c r="O574" s="96">
        <f t="shared" si="258"/>
        <v>0</v>
      </c>
      <c r="P574" s="96">
        <f t="shared" si="258"/>
        <v>0</v>
      </c>
      <c r="Q574" s="96">
        <f t="shared" si="258"/>
        <v>0</v>
      </c>
      <c r="R574" s="96">
        <f t="shared" si="258"/>
        <v>0</v>
      </c>
      <c r="S574" s="96">
        <f t="shared" si="258"/>
        <v>0</v>
      </c>
      <c r="T574" s="96">
        <f t="shared" si="258"/>
        <v>0</v>
      </c>
      <c r="U574" s="96">
        <f t="shared" si="258"/>
        <v>0</v>
      </c>
      <c r="V574" s="96">
        <f t="shared" si="258"/>
        <v>0</v>
      </c>
      <c r="W574" s="96">
        <f t="shared" si="258"/>
        <v>0</v>
      </c>
      <c r="X574" s="96">
        <f t="shared" si="258"/>
        <v>0</v>
      </c>
      <c r="Y574" s="96">
        <f t="shared" si="258"/>
        <v>0</v>
      </c>
      <c r="Z574" s="96">
        <f t="shared" si="258"/>
        <v>0</v>
      </c>
      <c r="AA574" s="96">
        <f t="shared" si="258"/>
        <v>0</v>
      </c>
      <c r="AB574" s="96">
        <f t="shared" si="258"/>
        <v>0</v>
      </c>
      <c r="AC574" s="96">
        <f t="shared" si="258"/>
        <v>0</v>
      </c>
      <c r="AD574" s="96">
        <f t="shared" si="258"/>
        <v>0</v>
      </c>
      <c r="AE574" s="96">
        <f t="shared" si="258"/>
        <v>0</v>
      </c>
      <c r="AF574" s="96">
        <f t="shared" si="258"/>
        <v>0</v>
      </c>
      <c r="AG574" s="96">
        <f t="shared" si="258"/>
        <v>0</v>
      </c>
      <c r="AH574" s="96">
        <f t="shared" si="258"/>
        <v>0</v>
      </c>
      <c r="AI574" s="96">
        <f t="shared" si="258"/>
        <v>0</v>
      </c>
      <c r="AJ574" s="96">
        <f t="shared" si="258"/>
        <v>0</v>
      </c>
      <c r="AK574" s="96">
        <f t="shared" si="258"/>
        <v>0</v>
      </c>
      <c r="AL574" s="96">
        <f t="shared" si="258"/>
        <v>0</v>
      </c>
      <c r="AM574" s="96">
        <f t="shared" si="258"/>
        <v>0</v>
      </c>
      <c r="AN574" s="96">
        <f t="shared" si="258"/>
        <v>0</v>
      </c>
      <c r="AO574" s="96">
        <f t="shared" si="258"/>
        <v>0</v>
      </c>
      <c r="AP574" s="96">
        <f t="shared" si="258"/>
        <v>0</v>
      </c>
      <c r="AQ574" s="96">
        <f t="shared" si="258"/>
        <v>0</v>
      </c>
      <c r="AR574" s="90"/>
      <c r="AS574" s="96">
        <f aca="true" t="shared" si="259" ref="AS574:AY574">SUM(AS575:AS576)/2</f>
        <v>0</v>
      </c>
      <c r="AT574" s="96">
        <f t="shared" si="259"/>
        <v>0</v>
      </c>
      <c r="AU574" s="96">
        <f t="shared" si="259"/>
        <v>0</v>
      </c>
      <c r="AV574" s="96">
        <f t="shared" si="259"/>
        <v>0</v>
      </c>
      <c r="AW574" s="96">
        <f t="shared" si="259"/>
        <v>0</v>
      </c>
      <c r="AX574" s="96">
        <f t="shared" si="259"/>
        <v>0</v>
      </c>
      <c r="AY574" s="98">
        <f t="shared" si="259"/>
        <v>0</v>
      </c>
      <c r="AZ574" s="86"/>
    </row>
    <row r="575" spans="2:52" ht="23.25" thickBot="1">
      <c r="B575" s="80"/>
      <c r="C575" s="101" t="s">
        <v>513</v>
      </c>
      <c r="D575" s="102"/>
      <c r="E575" s="103"/>
      <c r="F575" s="103"/>
      <c r="G575" s="104"/>
      <c r="H575" s="104"/>
      <c r="I575" s="104"/>
      <c r="J575" s="104"/>
      <c r="K575" s="104"/>
      <c r="L575" s="104"/>
      <c r="M575" s="104"/>
      <c r="N575" s="104"/>
      <c r="O575" s="104"/>
      <c r="P575" s="104"/>
      <c r="Q575" s="104"/>
      <c r="R575" s="104"/>
      <c r="S575" s="104"/>
      <c r="T575" s="104"/>
      <c r="U575" s="104"/>
      <c r="V575" s="104"/>
      <c r="W575" s="104"/>
      <c r="X575" s="104"/>
      <c r="Y575" s="104"/>
      <c r="Z575" s="104"/>
      <c r="AA575" s="104"/>
      <c r="AB575" s="104"/>
      <c r="AC575" s="104"/>
      <c r="AD575" s="104"/>
      <c r="AE575" s="104"/>
      <c r="AF575" s="104"/>
      <c r="AG575" s="104"/>
      <c r="AH575" s="104"/>
      <c r="AI575" s="104"/>
      <c r="AJ575" s="104"/>
      <c r="AK575" s="104"/>
      <c r="AL575" s="104"/>
      <c r="AM575" s="104"/>
      <c r="AN575" s="104"/>
      <c r="AO575" s="104"/>
      <c r="AP575" s="104"/>
      <c r="AQ575" s="104"/>
      <c r="AR575" s="104"/>
      <c r="AS575" s="104"/>
      <c r="AT575" s="104"/>
      <c r="AU575" s="104"/>
      <c r="AV575" s="104"/>
      <c r="AW575" s="104"/>
      <c r="AX575" s="104"/>
      <c r="AY575" s="105"/>
      <c r="AZ575" s="86"/>
    </row>
    <row r="576" spans="2:52" ht="13.5" thickBot="1">
      <c r="B576" s="80"/>
      <c r="C576" s="106"/>
      <c r="D576" s="113" t="s">
        <v>108</v>
      </c>
      <c r="E576" s="108" t="s">
        <v>109</v>
      </c>
      <c r="F576" s="109"/>
      <c r="G576" s="110"/>
      <c r="H576" s="110"/>
      <c r="I576" s="110"/>
      <c r="J576" s="110"/>
      <c r="K576" s="110"/>
      <c r="L576" s="110"/>
      <c r="M576" s="110"/>
      <c r="N576" s="110"/>
      <c r="O576" s="110"/>
      <c r="P576" s="110"/>
      <c r="Q576" s="110"/>
      <c r="R576" s="110"/>
      <c r="S576" s="110"/>
      <c r="T576" s="110"/>
      <c r="U576" s="110"/>
      <c r="V576" s="110"/>
      <c r="W576" s="110"/>
      <c r="X576" s="110"/>
      <c r="Y576" s="110"/>
      <c r="Z576" s="110"/>
      <c r="AA576" s="110"/>
      <c r="AB576" s="110"/>
      <c r="AC576" s="110"/>
      <c r="AD576" s="110"/>
      <c r="AE576" s="110"/>
      <c r="AF576" s="110"/>
      <c r="AG576" s="110"/>
      <c r="AH576" s="110"/>
      <c r="AI576" s="110"/>
      <c r="AJ576" s="110"/>
      <c r="AK576" s="110"/>
      <c r="AL576" s="110"/>
      <c r="AM576" s="110"/>
      <c r="AN576" s="110"/>
      <c r="AO576" s="110"/>
      <c r="AP576" s="110"/>
      <c r="AQ576" s="110"/>
      <c r="AR576" s="110"/>
      <c r="AS576" s="110"/>
      <c r="AT576" s="110"/>
      <c r="AU576" s="110"/>
      <c r="AV576" s="110"/>
      <c r="AW576" s="110"/>
      <c r="AX576" s="114"/>
      <c r="AY576" s="115"/>
      <c r="AZ576" s="86"/>
    </row>
    <row r="577" spans="2:52" ht="12.75">
      <c r="B577" s="80"/>
      <c r="C577" s="94" t="s">
        <v>514</v>
      </c>
      <c r="D577" s="100" t="s">
        <v>137</v>
      </c>
      <c r="E577" s="100"/>
      <c r="F577" s="100"/>
      <c r="G577" s="96">
        <f>SUM(G578:G579)</f>
        <v>0</v>
      </c>
      <c r="H577" s="96">
        <f>SUM(H578:H579)</f>
        <v>0</v>
      </c>
      <c r="I577" s="96">
        <f>SUM(I578:I579)</f>
        <v>0</v>
      </c>
      <c r="J577" s="96">
        <f>SUM(J578:J579)</f>
        <v>0</v>
      </c>
      <c r="K577" s="97"/>
      <c r="L577" s="97"/>
      <c r="M577" s="96">
        <f aca="true" t="shared" si="260" ref="M577:AQ577">SUM(M578:M579)</f>
        <v>0</v>
      </c>
      <c r="N577" s="96">
        <f t="shared" si="260"/>
        <v>0</v>
      </c>
      <c r="O577" s="96">
        <f t="shared" si="260"/>
        <v>0</v>
      </c>
      <c r="P577" s="96">
        <f t="shared" si="260"/>
        <v>0</v>
      </c>
      <c r="Q577" s="96">
        <f t="shared" si="260"/>
        <v>0</v>
      </c>
      <c r="R577" s="96">
        <f t="shared" si="260"/>
        <v>0</v>
      </c>
      <c r="S577" s="96">
        <f t="shared" si="260"/>
        <v>0</v>
      </c>
      <c r="T577" s="96">
        <f t="shared" si="260"/>
        <v>0</v>
      </c>
      <c r="U577" s="96">
        <f t="shared" si="260"/>
        <v>0</v>
      </c>
      <c r="V577" s="96">
        <f t="shared" si="260"/>
        <v>0</v>
      </c>
      <c r="W577" s="96">
        <f t="shared" si="260"/>
        <v>0</v>
      </c>
      <c r="X577" s="96">
        <f t="shared" si="260"/>
        <v>0</v>
      </c>
      <c r="Y577" s="96">
        <f t="shared" si="260"/>
        <v>0</v>
      </c>
      <c r="Z577" s="96">
        <f t="shared" si="260"/>
        <v>0</v>
      </c>
      <c r="AA577" s="96">
        <f t="shared" si="260"/>
        <v>0</v>
      </c>
      <c r="AB577" s="96">
        <f t="shared" si="260"/>
        <v>0</v>
      </c>
      <c r="AC577" s="96">
        <f t="shared" si="260"/>
        <v>0</v>
      </c>
      <c r="AD577" s="96">
        <f t="shared" si="260"/>
        <v>0</v>
      </c>
      <c r="AE577" s="96">
        <f t="shared" si="260"/>
        <v>0</v>
      </c>
      <c r="AF577" s="96">
        <f t="shared" si="260"/>
        <v>0</v>
      </c>
      <c r="AG577" s="96">
        <f t="shared" si="260"/>
        <v>0</v>
      </c>
      <c r="AH577" s="96">
        <f t="shared" si="260"/>
        <v>0</v>
      </c>
      <c r="AI577" s="96">
        <f t="shared" si="260"/>
        <v>0</v>
      </c>
      <c r="AJ577" s="96">
        <f t="shared" si="260"/>
        <v>0</v>
      </c>
      <c r="AK577" s="96">
        <f t="shared" si="260"/>
        <v>0</v>
      </c>
      <c r="AL577" s="96">
        <f t="shared" si="260"/>
        <v>0</v>
      </c>
      <c r="AM577" s="96">
        <f t="shared" si="260"/>
        <v>0</v>
      </c>
      <c r="AN577" s="96">
        <f t="shared" si="260"/>
        <v>0</v>
      </c>
      <c r="AO577" s="96">
        <f t="shared" si="260"/>
        <v>0</v>
      </c>
      <c r="AP577" s="96">
        <f t="shared" si="260"/>
        <v>0</v>
      </c>
      <c r="AQ577" s="96">
        <f t="shared" si="260"/>
        <v>0</v>
      </c>
      <c r="AR577" s="90"/>
      <c r="AS577" s="96">
        <f aca="true" t="shared" si="261" ref="AS577:AY577">SUM(AS578:AS579)/2</f>
        <v>0</v>
      </c>
      <c r="AT577" s="96">
        <f t="shared" si="261"/>
        <v>0</v>
      </c>
      <c r="AU577" s="96">
        <f t="shared" si="261"/>
        <v>0</v>
      </c>
      <c r="AV577" s="96">
        <f t="shared" si="261"/>
        <v>0</v>
      </c>
      <c r="AW577" s="96">
        <f t="shared" si="261"/>
        <v>0</v>
      </c>
      <c r="AX577" s="96">
        <f t="shared" si="261"/>
        <v>0</v>
      </c>
      <c r="AY577" s="98">
        <f t="shared" si="261"/>
        <v>0</v>
      </c>
      <c r="AZ577" s="86"/>
    </row>
    <row r="578" spans="2:52" ht="23.25" thickBot="1">
      <c r="B578" s="80"/>
      <c r="C578" s="101" t="s">
        <v>515</v>
      </c>
      <c r="D578" s="102"/>
      <c r="E578" s="103"/>
      <c r="F578" s="103"/>
      <c r="G578" s="104"/>
      <c r="H578" s="104"/>
      <c r="I578" s="104"/>
      <c r="J578" s="104"/>
      <c r="K578" s="104"/>
      <c r="L578" s="104"/>
      <c r="M578" s="104"/>
      <c r="N578" s="104"/>
      <c r="O578" s="104"/>
      <c r="P578" s="104"/>
      <c r="Q578" s="104"/>
      <c r="R578" s="104"/>
      <c r="S578" s="104"/>
      <c r="T578" s="104"/>
      <c r="U578" s="104"/>
      <c r="V578" s="104"/>
      <c r="W578" s="104"/>
      <c r="X578" s="104"/>
      <c r="Y578" s="104"/>
      <c r="Z578" s="104"/>
      <c r="AA578" s="104"/>
      <c r="AB578" s="104"/>
      <c r="AC578" s="104"/>
      <c r="AD578" s="104"/>
      <c r="AE578" s="104"/>
      <c r="AF578" s="104"/>
      <c r="AG578" s="104"/>
      <c r="AH578" s="104"/>
      <c r="AI578" s="104"/>
      <c r="AJ578" s="104"/>
      <c r="AK578" s="104"/>
      <c r="AL578" s="104"/>
      <c r="AM578" s="104"/>
      <c r="AN578" s="104"/>
      <c r="AO578" s="104"/>
      <c r="AP578" s="104"/>
      <c r="AQ578" s="104"/>
      <c r="AR578" s="104"/>
      <c r="AS578" s="104"/>
      <c r="AT578" s="104"/>
      <c r="AU578" s="104"/>
      <c r="AV578" s="104"/>
      <c r="AW578" s="104"/>
      <c r="AX578" s="104"/>
      <c r="AY578" s="105"/>
      <c r="AZ578" s="86"/>
    </row>
    <row r="579" spans="2:52" ht="13.5" thickBot="1">
      <c r="B579" s="80"/>
      <c r="C579" s="106"/>
      <c r="D579" s="113" t="s">
        <v>108</v>
      </c>
      <c r="E579" s="108" t="s">
        <v>109</v>
      </c>
      <c r="F579" s="109"/>
      <c r="G579" s="110"/>
      <c r="H579" s="110"/>
      <c r="I579" s="110"/>
      <c r="J579" s="110"/>
      <c r="K579" s="110"/>
      <c r="L579" s="110"/>
      <c r="M579" s="110"/>
      <c r="N579" s="110"/>
      <c r="O579" s="110"/>
      <c r="P579" s="110"/>
      <c r="Q579" s="110"/>
      <c r="R579" s="110"/>
      <c r="S579" s="110"/>
      <c r="T579" s="110"/>
      <c r="U579" s="110"/>
      <c r="V579" s="110"/>
      <c r="W579" s="110"/>
      <c r="X579" s="110"/>
      <c r="Y579" s="110"/>
      <c r="Z579" s="110"/>
      <c r="AA579" s="110"/>
      <c r="AB579" s="110"/>
      <c r="AC579" s="110"/>
      <c r="AD579" s="110"/>
      <c r="AE579" s="110"/>
      <c r="AF579" s="110"/>
      <c r="AG579" s="110"/>
      <c r="AH579" s="110"/>
      <c r="AI579" s="110"/>
      <c r="AJ579" s="110"/>
      <c r="AK579" s="110"/>
      <c r="AL579" s="110"/>
      <c r="AM579" s="110"/>
      <c r="AN579" s="110"/>
      <c r="AO579" s="110"/>
      <c r="AP579" s="110"/>
      <c r="AQ579" s="110"/>
      <c r="AR579" s="110"/>
      <c r="AS579" s="110"/>
      <c r="AT579" s="110"/>
      <c r="AU579" s="110"/>
      <c r="AV579" s="110"/>
      <c r="AW579" s="110"/>
      <c r="AX579" s="114"/>
      <c r="AY579" s="115"/>
      <c r="AZ579" s="86"/>
    </row>
    <row r="580" spans="2:52" ht="12.75">
      <c r="B580" s="80"/>
      <c r="C580" s="123" t="s">
        <v>516</v>
      </c>
      <c r="D580" s="95" t="s">
        <v>140</v>
      </c>
      <c r="E580" s="95"/>
      <c r="F580" s="95"/>
      <c r="G580" s="96">
        <f>G581+G584+G587</f>
        <v>0</v>
      </c>
      <c r="H580" s="96">
        <f>H581+H584+H587</f>
        <v>0</v>
      </c>
      <c r="I580" s="96">
        <f>I581+I584+I587</f>
        <v>0</v>
      </c>
      <c r="J580" s="96">
        <f>J581+J584+J587</f>
        <v>0</v>
      </c>
      <c r="K580" s="97"/>
      <c r="L580" s="97"/>
      <c r="M580" s="96">
        <f aca="true" t="shared" si="262" ref="M580:AQ580">M581+M584+M587</f>
        <v>0</v>
      </c>
      <c r="N580" s="96">
        <f t="shared" si="262"/>
        <v>0</v>
      </c>
      <c r="O580" s="96">
        <f t="shared" si="262"/>
        <v>0</v>
      </c>
      <c r="P580" s="96">
        <f t="shared" si="262"/>
        <v>0</v>
      </c>
      <c r="Q580" s="96">
        <f t="shared" si="262"/>
        <v>0</v>
      </c>
      <c r="R580" s="96">
        <f t="shared" si="262"/>
        <v>0</v>
      </c>
      <c r="S580" s="96">
        <f t="shared" si="262"/>
        <v>0</v>
      </c>
      <c r="T580" s="96">
        <f t="shared" si="262"/>
        <v>0</v>
      </c>
      <c r="U580" s="96">
        <f t="shared" si="262"/>
        <v>0</v>
      </c>
      <c r="V580" s="96">
        <f t="shared" si="262"/>
        <v>0</v>
      </c>
      <c r="W580" s="96">
        <f t="shared" si="262"/>
        <v>0</v>
      </c>
      <c r="X580" s="96">
        <f t="shared" si="262"/>
        <v>0</v>
      </c>
      <c r="Y580" s="96">
        <f t="shared" si="262"/>
        <v>0</v>
      </c>
      <c r="Z580" s="96">
        <f t="shared" si="262"/>
        <v>0</v>
      </c>
      <c r="AA580" s="96">
        <f t="shared" si="262"/>
        <v>0</v>
      </c>
      <c r="AB580" s="96">
        <f t="shared" si="262"/>
        <v>0</v>
      </c>
      <c r="AC580" s="96">
        <f t="shared" si="262"/>
        <v>0</v>
      </c>
      <c r="AD580" s="96">
        <f t="shared" si="262"/>
        <v>0</v>
      </c>
      <c r="AE580" s="96">
        <f t="shared" si="262"/>
        <v>0</v>
      </c>
      <c r="AF580" s="96">
        <f t="shared" si="262"/>
        <v>0</v>
      </c>
      <c r="AG580" s="96">
        <f t="shared" si="262"/>
        <v>0</v>
      </c>
      <c r="AH580" s="96">
        <f t="shared" si="262"/>
        <v>0</v>
      </c>
      <c r="AI580" s="96">
        <f t="shared" si="262"/>
        <v>0</v>
      </c>
      <c r="AJ580" s="96">
        <f t="shared" si="262"/>
        <v>0</v>
      </c>
      <c r="AK580" s="96">
        <f t="shared" si="262"/>
        <v>0</v>
      </c>
      <c r="AL580" s="96">
        <f t="shared" si="262"/>
        <v>0</v>
      </c>
      <c r="AM580" s="96">
        <f t="shared" si="262"/>
        <v>0</v>
      </c>
      <c r="AN580" s="96">
        <f t="shared" si="262"/>
        <v>0</v>
      </c>
      <c r="AO580" s="96">
        <f t="shared" si="262"/>
        <v>0</v>
      </c>
      <c r="AP580" s="96">
        <f t="shared" si="262"/>
        <v>0</v>
      </c>
      <c r="AQ580" s="96">
        <f t="shared" si="262"/>
        <v>0</v>
      </c>
      <c r="AR580" s="90"/>
      <c r="AS580" s="96">
        <f aca="true" t="shared" si="263" ref="AS580:AY580">AS581+AS584+AS587</f>
        <v>0</v>
      </c>
      <c r="AT580" s="96">
        <f t="shared" si="263"/>
        <v>0</v>
      </c>
      <c r="AU580" s="96">
        <f t="shared" si="263"/>
        <v>0</v>
      </c>
      <c r="AV580" s="96">
        <f t="shared" si="263"/>
        <v>0</v>
      </c>
      <c r="AW580" s="96">
        <f t="shared" si="263"/>
        <v>0</v>
      </c>
      <c r="AX580" s="96">
        <f t="shared" si="263"/>
        <v>0</v>
      </c>
      <c r="AY580" s="98">
        <f t="shared" si="263"/>
        <v>0</v>
      </c>
      <c r="AZ580" s="86"/>
    </row>
    <row r="581" spans="2:52" ht="12.75">
      <c r="B581" s="80"/>
      <c r="C581" s="123" t="s">
        <v>517</v>
      </c>
      <c r="D581" s="99" t="s">
        <v>142</v>
      </c>
      <c r="E581" s="99"/>
      <c r="F581" s="99"/>
      <c r="G581" s="96">
        <f>SUM(G582:G583)</f>
        <v>0</v>
      </c>
      <c r="H581" s="96">
        <f>SUM(H582:H583)</f>
        <v>0</v>
      </c>
      <c r="I581" s="96">
        <f>SUM(I582:I583)</f>
        <v>0</v>
      </c>
      <c r="J581" s="96">
        <f>SUM(J582:J583)</f>
        <v>0</v>
      </c>
      <c r="K581" s="97"/>
      <c r="L581" s="97"/>
      <c r="M581" s="96">
        <f aca="true" t="shared" si="264" ref="M581:AQ581">SUM(M582:M583)</f>
        <v>0</v>
      </c>
      <c r="N581" s="96">
        <f t="shared" si="264"/>
        <v>0</v>
      </c>
      <c r="O581" s="96">
        <f t="shared" si="264"/>
        <v>0</v>
      </c>
      <c r="P581" s="96">
        <f t="shared" si="264"/>
        <v>0</v>
      </c>
      <c r="Q581" s="96">
        <f t="shared" si="264"/>
        <v>0</v>
      </c>
      <c r="R581" s="96">
        <f t="shared" si="264"/>
        <v>0</v>
      </c>
      <c r="S581" s="96">
        <f t="shared" si="264"/>
        <v>0</v>
      </c>
      <c r="T581" s="96">
        <f t="shared" si="264"/>
        <v>0</v>
      </c>
      <c r="U581" s="96">
        <f t="shared" si="264"/>
        <v>0</v>
      </c>
      <c r="V581" s="96">
        <f t="shared" si="264"/>
        <v>0</v>
      </c>
      <c r="W581" s="96">
        <f t="shared" si="264"/>
        <v>0</v>
      </c>
      <c r="X581" s="96">
        <f t="shared" si="264"/>
        <v>0</v>
      </c>
      <c r="Y581" s="96">
        <f t="shared" si="264"/>
        <v>0</v>
      </c>
      <c r="Z581" s="96">
        <f t="shared" si="264"/>
        <v>0</v>
      </c>
      <c r="AA581" s="96">
        <f t="shared" si="264"/>
        <v>0</v>
      </c>
      <c r="AB581" s="96">
        <f t="shared" si="264"/>
        <v>0</v>
      </c>
      <c r="AC581" s="96">
        <f t="shared" si="264"/>
        <v>0</v>
      </c>
      <c r="AD581" s="96">
        <f t="shared" si="264"/>
        <v>0</v>
      </c>
      <c r="AE581" s="96">
        <f t="shared" si="264"/>
        <v>0</v>
      </c>
      <c r="AF581" s="96">
        <f t="shared" si="264"/>
        <v>0</v>
      </c>
      <c r="AG581" s="96">
        <f t="shared" si="264"/>
        <v>0</v>
      </c>
      <c r="AH581" s="96">
        <f t="shared" si="264"/>
        <v>0</v>
      </c>
      <c r="AI581" s="96">
        <f t="shared" si="264"/>
        <v>0</v>
      </c>
      <c r="AJ581" s="96">
        <f t="shared" si="264"/>
        <v>0</v>
      </c>
      <c r="AK581" s="96">
        <f t="shared" si="264"/>
        <v>0</v>
      </c>
      <c r="AL581" s="96">
        <f t="shared" si="264"/>
        <v>0</v>
      </c>
      <c r="AM581" s="96">
        <f t="shared" si="264"/>
        <v>0</v>
      </c>
      <c r="AN581" s="96">
        <f t="shared" si="264"/>
        <v>0</v>
      </c>
      <c r="AO581" s="96">
        <f t="shared" si="264"/>
        <v>0</v>
      </c>
      <c r="AP581" s="96">
        <f t="shared" si="264"/>
        <v>0</v>
      </c>
      <c r="AQ581" s="96">
        <f t="shared" si="264"/>
        <v>0</v>
      </c>
      <c r="AR581" s="90"/>
      <c r="AS581" s="96">
        <f>SUM(AS582:AS583)/2</f>
        <v>0</v>
      </c>
      <c r="AT581" s="96">
        <f aca="true" t="shared" si="265" ref="AT581:AY581">SUM(AT582:AT583)/2</f>
        <v>0</v>
      </c>
      <c r="AU581" s="96">
        <f t="shared" si="265"/>
        <v>0</v>
      </c>
      <c r="AV581" s="96">
        <f t="shared" si="265"/>
        <v>0</v>
      </c>
      <c r="AW581" s="96">
        <f t="shared" si="265"/>
        <v>0</v>
      </c>
      <c r="AX581" s="96">
        <f t="shared" si="265"/>
        <v>0</v>
      </c>
      <c r="AY581" s="98">
        <f t="shared" si="265"/>
        <v>0</v>
      </c>
      <c r="AZ581" s="86"/>
    </row>
    <row r="582" spans="2:52" ht="13.5" thickBot="1">
      <c r="B582" s="80"/>
      <c r="C582" s="101" t="s">
        <v>518</v>
      </c>
      <c r="D582" s="126"/>
      <c r="E582" s="103"/>
      <c r="F582" s="103"/>
      <c r="G582" s="104"/>
      <c r="H582" s="104"/>
      <c r="I582" s="104"/>
      <c r="J582" s="104"/>
      <c r="K582" s="104"/>
      <c r="L582" s="104"/>
      <c r="M582" s="104"/>
      <c r="N582" s="104"/>
      <c r="O582" s="104"/>
      <c r="P582" s="104"/>
      <c r="Q582" s="104"/>
      <c r="R582" s="104"/>
      <c r="S582" s="104"/>
      <c r="T582" s="104"/>
      <c r="U582" s="104"/>
      <c r="V582" s="104"/>
      <c r="W582" s="104"/>
      <c r="X582" s="104"/>
      <c r="Y582" s="104"/>
      <c r="Z582" s="104"/>
      <c r="AA582" s="104"/>
      <c r="AB582" s="104"/>
      <c r="AC582" s="104"/>
      <c r="AD582" s="104"/>
      <c r="AE582" s="104"/>
      <c r="AF582" s="104"/>
      <c r="AG582" s="104"/>
      <c r="AH582" s="104"/>
      <c r="AI582" s="104"/>
      <c r="AJ582" s="104"/>
      <c r="AK582" s="104"/>
      <c r="AL582" s="104"/>
      <c r="AM582" s="104"/>
      <c r="AN582" s="104"/>
      <c r="AO582" s="104"/>
      <c r="AP582" s="104"/>
      <c r="AQ582" s="104"/>
      <c r="AR582" s="104"/>
      <c r="AS582" s="104"/>
      <c r="AT582" s="104"/>
      <c r="AU582" s="104"/>
      <c r="AV582" s="104"/>
      <c r="AW582" s="104"/>
      <c r="AX582" s="104"/>
      <c r="AY582" s="105"/>
      <c r="AZ582" s="86"/>
    </row>
    <row r="583" spans="2:52" ht="13.5" thickBot="1">
      <c r="B583" s="80"/>
      <c r="C583" s="106"/>
      <c r="D583" s="125" t="s">
        <v>108</v>
      </c>
      <c r="E583" s="108" t="s">
        <v>109</v>
      </c>
      <c r="F583" s="109"/>
      <c r="G583" s="110"/>
      <c r="H583" s="110"/>
      <c r="I583" s="110"/>
      <c r="J583" s="110"/>
      <c r="K583" s="110"/>
      <c r="L583" s="110"/>
      <c r="M583" s="110"/>
      <c r="N583" s="110"/>
      <c r="O583" s="110"/>
      <c r="P583" s="110"/>
      <c r="Q583" s="110"/>
      <c r="R583" s="110"/>
      <c r="S583" s="110"/>
      <c r="T583" s="110"/>
      <c r="U583" s="110"/>
      <c r="V583" s="110"/>
      <c r="W583" s="110"/>
      <c r="X583" s="110"/>
      <c r="Y583" s="110"/>
      <c r="Z583" s="110"/>
      <c r="AA583" s="110"/>
      <c r="AB583" s="110"/>
      <c r="AC583" s="110"/>
      <c r="AD583" s="110"/>
      <c r="AE583" s="110"/>
      <c r="AF583" s="110"/>
      <c r="AG583" s="110"/>
      <c r="AH583" s="110"/>
      <c r="AI583" s="110"/>
      <c r="AJ583" s="110"/>
      <c r="AK583" s="110"/>
      <c r="AL583" s="110"/>
      <c r="AM583" s="110"/>
      <c r="AN583" s="110"/>
      <c r="AO583" s="110"/>
      <c r="AP583" s="110"/>
      <c r="AQ583" s="110"/>
      <c r="AR583" s="110"/>
      <c r="AS583" s="110"/>
      <c r="AT583" s="110"/>
      <c r="AU583" s="110"/>
      <c r="AV583" s="110"/>
      <c r="AW583" s="110"/>
      <c r="AX583" s="114"/>
      <c r="AY583" s="115"/>
      <c r="AZ583" s="86"/>
    </row>
    <row r="584" spans="2:52" ht="22.5">
      <c r="B584" s="80"/>
      <c r="C584" s="123" t="s">
        <v>519</v>
      </c>
      <c r="D584" s="99" t="s">
        <v>145</v>
      </c>
      <c r="E584" s="99"/>
      <c r="F584" s="99"/>
      <c r="G584" s="96">
        <f>SUM(G585:G586)</f>
        <v>0</v>
      </c>
      <c r="H584" s="96">
        <f>SUM(H585:H586)</f>
        <v>0</v>
      </c>
      <c r="I584" s="96">
        <f>SUM(I585:I586)</f>
        <v>0</v>
      </c>
      <c r="J584" s="96">
        <f>SUM(J585:J586)</f>
        <v>0</v>
      </c>
      <c r="K584" s="97"/>
      <c r="L584" s="97"/>
      <c r="M584" s="96">
        <f aca="true" t="shared" si="266" ref="M584:AQ584">SUM(M585:M586)</f>
        <v>0</v>
      </c>
      <c r="N584" s="96">
        <f t="shared" si="266"/>
        <v>0</v>
      </c>
      <c r="O584" s="96">
        <f t="shared" si="266"/>
        <v>0</v>
      </c>
      <c r="P584" s="96">
        <f t="shared" si="266"/>
        <v>0</v>
      </c>
      <c r="Q584" s="96">
        <f t="shared" si="266"/>
        <v>0</v>
      </c>
      <c r="R584" s="96">
        <f t="shared" si="266"/>
        <v>0</v>
      </c>
      <c r="S584" s="96">
        <f t="shared" si="266"/>
        <v>0</v>
      </c>
      <c r="T584" s="96">
        <f t="shared" si="266"/>
        <v>0</v>
      </c>
      <c r="U584" s="96">
        <f t="shared" si="266"/>
        <v>0</v>
      </c>
      <c r="V584" s="96">
        <f t="shared" si="266"/>
        <v>0</v>
      </c>
      <c r="W584" s="96">
        <f t="shared" si="266"/>
        <v>0</v>
      </c>
      <c r="X584" s="96">
        <f t="shared" si="266"/>
        <v>0</v>
      </c>
      <c r="Y584" s="96">
        <f t="shared" si="266"/>
        <v>0</v>
      </c>
      <c r="Z584" s="96">
        <f t="shared" si="266"/>
        <v>0</v>
      </c>
      <c r="AA584" s="96">
        <f t="shared" si="266"/>
        <v>0</v>
      </c>
      <c r="AB584" s="96">
        <f t="shared" si="266"/>
        <v>0</v>
      </c>
      <c r="AC584" s="96">
        <f t="shared" si="266"/>
        <v>0</v>
      </c>
      <c r="AD584" s="96">
        <f t="shared" si="266"/>
        <v>0</v>
      </c>
      <c r="AE584" s="96">
        <f t="shared" si="266"/>
        <v>0</v>
      </c>
      <c r="AF584" s="96">
        <f t="shared" si="266"/>
        <v>0</v>
      </c>
      <c r="AG584" s="96">
        <f t="shared" si="266"/>
        <v>0</v>
      </c>
      <c r="AH584" s="96">
        <f t="shared" si="266"/>
        <v>0</v>
      </c>
      <c r="AI584" s="96">
        <f t="shared" si="266"/>
        <v>0</v>
      </c>
      <c r="AJ584" s="96">
        <f t="shared" si="266"/>
        <v>0</v>
      </c>
      <c r="AK584" s="96">
        <f t="shared" si="266"/>
        <v>0</v>
      </c>
      <c r="AL584" s="96">
        <f t="shared" si="266"/>
        <v>0</v>
      </c>
      <c r="AM584" s="96">
        <f t="shared" si="266"/>
        <v>0</v>
      </c>
      <c r="AN584" s="96">
        <f t="shared" si="266"/>
        <v>0</v>
      </c>
      <c r="AO584" s="96">
        <f t="shared" si="266"/>
        <v>0</v>
      </c>
      <c r="AP584" s="96">
        <f t="shared" si="266"/>
        <v>0</v>
      </c>
      <c r="AQ584" s="96">
        <f t="shared" si="266"/>
        <v>0</v>
      </c>
      <c r="AR584" s="90"/>
      <c r="AS584" s="96">
        <f aca="true" t="shared" si="267" ref="AS584:AY584">SUM(AS585:AS586)/2</f>
        <v>0</v>
      </c>
      <c r="AT584" s="96">
        <f t="shared" si="267"/>
        <v>0</v>
      </c>
      <c r="AU584" s="96">
        <f t="shared" si="267"/>
        <v>0</v>
      </c>
      <c r="AV584" s="96">
        <f t="shared" si="267"/>
        <v>0</v>
      </c>
      <c r="AW584" s="96">
        <f t="shared" si="267"/>
        <v>0</v>
      </c>
      <c r="AX584" s="96">
        <f t="shared" si="267"/>
        <v>0</v>
      </c>
      <c r="AY584" s="98">
        <f t="shared" si="267"/>
        <v>0</v>
      </c>
      <c r="AZ584" s="86"/>
    </row>
    <row r="585" spans="2:52" ht="13.5" thickBot="1">
      <c r="B585" s="80"/>
      <c r="C585" s="101" t="s">
        <v>520</v>
      </c>
      <c r="D585" s="126"/>
      <c r="E585" s="103"/>
      <c r="F585" s="103"/>
      <c r="G585" s="104"/>
      <c r="H585" s="104"/>
      <c r="I585" s="104"/>
      <c r="J585" s="104"/>
      <c r="K585" s="104"/>
      <c r="L585" s="104"/>
      <c r="M585" s="104"/>
      <c r="N585" s="104"/>
      <c r="O585" s="104"/>
      <c r="P585" s="104"/>
      <c r="Q585" s="104"/>
      <c r="R585" s="104"/>
      <c r="S585" s="104"/>
      <c r="T585" s="104"/>
      <c r="U585" s="104"/>
      <c r="V585" s="104"/>
      <c r="W585" s="104"/>
      <c r="X585" s="104"/>
      <c r="Y585" s="104"/>
      <c r="Z585" s="104"/>
      <c r="AA585" s="104"/>
      <c r="AB585" s="104"/>
      <c r="AC585" s="104"/>
      <c r="AD585" s="104"/>
      <c r="AE585" s="104"/>
      <c r="AF585" s="104"/>
      <c r="AG585" s="104"/>
      <c r="AH585" s="104"/>
      <c r="AI585" s="104"/>
      <c r="AJ585" s="104"/>
      <c r="AK585" s="104"/>
      <c r="AL585" s="104"/>
      <c r="AM585" s="104"/>
      <c r="AN585" s="104"/>
      <c r="AO585" s="104"/>
      <c r="AP585" s="104"/>
      <c r="AQ585" s="104"/>
      <c r="AR585" s="104"/>
      <c r="AS585" s="104"/>
      <c r="AT585" s="104"/>
      <c r="AU585" s="104"/>
      <c r="AV585" s="104"/>
      <c r="AW585" s="104"/>
      <c r="AX585" s="104"/>
      <c r="AY585" s="105"/>
      <c r="AZ585" s="86"/>
    </row>
    <row r="586" spans="2:52" ht="13.5" thickBot="1">
      <c r="B586" s="80"/>
      <c r="C586" s="106"/>
      <c r="D586" s="125" t="s">
        <v>108</v>
      </c>
      <c r="E586" s="108" t="s">
        <v>109</v>
      </c>
      <c r="F586" s="109"/>
      <c r="G586" s="110"/>
      <c r="H586" s="110"/>
      <c r="I586" s="110"/>
      <c r="J586" s="110"/>
      <c r="K586" s="110"/>
      <c r="L586" s="110"/>
      <c r="M586" s="110"/>
      <c r="N586" s="110"/>
      <c r="O586" s="110"/>
      <c r="P586" s="110"/>
      <c r="Q586" s="110"/>
      <c r="R586" s="110"/>
      <c r="S586" s="110"/>
      <c r="T586" s="110"/>
      <c r="U586" s="110"/>
      <c r="V586" s="110"/>
      <c r="W586" s="110"/>
      <c r="X586" s="110"/>
      <c r="Y586" s="110"/>
      <c r="Z586" s="110"/>
      <c r="AA586" s="110"/>
      <c r="AB586" s="110"/>
      <c r="AC586" s="110"/>
      <c r="AD586" s="110"/>
      <c r="AE586" s="110"/>
      <c r="AF586" s="110"/>
      <c r="AG586" s="110"/>
      <c r="AH586" s="110"/>
      <c r="AI586" s="110"/>
      <c r="AJ586" s="110"/>
      <c r="AK586" s="110"/>
      <c r="AL586" s="110"/>
      <c r="AM586" s="110"/>
      <c r="AN586" s="110"/>
      <c r="AO586" s="110"/>
      <c r="AP586" s="110"/>
      <c r="AQ586" s="110"/>
      <c r="AR586" s="110"/>
      <c r="AS586" s="110"/>
      <c r="AT586" s="110"/>
      <c r="AU586" s="110"/>
      <c r="AV586" s="110"/>
      <c r="AW586" s="110"/>
      <c r="AX586" s="114"/>
      <c r="AY586" s="115"/>
      <c r="AZ586" s="86"/>
    </row>
    <row r="587" spans="2:52" ht="22.5">
      <c r="B587" s="80"/>
      <c r="C587" s="123" t="s">
        <v>521</v>
      </c>
      <c r="D587" s="99" t="s">
        <v>150</v>
      </c>
      <c r="E587" s="99"/>
      <c r="F587" s="99"/>
      <c r="G587" s="96">
        <f>SUM(G588:G589)</f>
        <v>0</v>
      </c>
      <c r="H587" s="96">
        <f>SUM(H588:H589)</f>
        <v>0</v>
      </c>
      <c r="I587" s="96">
        <f>SUM(I588:I589)</f>
        <v>0</v>
      </c>
      <c r="J587" s="96">
        <f>SUM(J588:J589)</f>
        <v>0</v>
      </c>
      <c r="K587" s="97"/>
      <c r="L587" s="97"/>
      <c r="M587" s="96">
        <f aca="true" t="shared" si="268" ref="M587:AQ587">SUM(M588:M589)</f>
        <v>0</v>
      </c>
      <c r="N587" s="96">
        <f t="shared" si="268"/>
        <v>0</v>
      </c>
      <c r="O587" s="96">
        <f t="shared" si="268"/>
        <v>0</v>
      </c>
      <c r="P587" s="96">
        <f t="shared" si="268"/>
        <v>0</v>
      </c>
      <c r="Q587" s="96">
        <f t="shared" si="268"/>
        <v>0</v>
      </c>
      <c r="R587" s="96">
        <f t="shared" si="268"/>
        <v>0</v>
      </c>
      <c r="S587" s="96">
        <f t="shared" si="268"/>
        <v>0</v>
      </c>
      <c r="T587" s="96">
        <f t="shared" si="268"/>
        <v>0</v>
      </c>
      <c r="U587" s="96">
        <f t="shared" si="268"/>
        <v>0</v>
      </c>
      <c r="V587" s="96">
        <f t="shared" si="268"/>
        <v>0</v>
      </c>
      <c r="W587" s="96">
        <f t="shared" si="268"/>
        <v>0</v>
      </c>
      <c r="X587" s="96">
        <f t="shared" si="268"/>
        <v>0</v>
      </c>
      <c r="Y587" s="96">
        <f t="shared" si="268"/>
        <v>0</v>
      </c>
      <c r="Z587" s="96">
        <f t="shared" si="268"/>
        <v>0</v>
      </c>
      <c r="AA587" s="96">
        <f t="shared" si="268"/>
        <v>0</v>
      </c>
      <c r="AB587" s="96">
        <f t="shared" si="268"/>
        <v>0</v>
      </c>
      <c r="AC587" s="96">
        <f t="shared" si="268"/>
        <v>0</v>
      </c>
      <c r="AD587" s="96">
        <f t="shared" si="268"/>
        <v>0</v>
      </c>
      <c r="AE587" s="96">
        <f t="shared" si="268"/>
        <v>0</v>
      </c>
      <c r="AF587" s="96">
        <f t="shared" si="268"/>
        <v>0</v>
      </c>
      <c r="AG587" s="96">
        <f t="shared" si="268"/>
        <v>0</v>
      </c>
      <c r="AH587" s="96">
        <f t="shared" si="268"/>
        <v>0</v>
      </c>
      <c r="AI587" s="96">
        <f t="shared" si="268"/>
        <v>0</v>
      </c>
      <c r="AJ587" s="96">
        <f t="shared" si="268"/>
        <v>0</v>
      </c>
      <c r="AK587" s="96">
        <f t="shared" si="268"/>
        <v>0</v>
      </c>
      <c r="AL587" s="96">
        <f t="shared" si="268"/>
        <v>0</v>
      </c>
      <c r="AM587" s="96">
        <f t="shared" si="268"/>
        <v>0</v>
      </c>
      <c r="AN587" s="96">
        <f t="shared" si="268"/>
        <v>0</v>
      </c>
      <c r="AO587" s="96">
        <f t="shared" si="268"/>
        <v>0</v>
      </c>
      <c r="AP587" s="96">
        <f t="shared" si="268"/>
        <v>0</v>
      </c>
      <c r="AQ587" s="96">
        <f t="shared" si="268"/>
        <v>0</v>
      </c>
      <c r="AR587" s="90"/>
      <c r="AS587" s="96">
        <f aca="true" t="shared" si="269" ref="AS587:AY587">SUM(AS588:AS589)/2</f>
        <v>0</v>
      </c>
      <c r="AT587" s="96">
        <f t="shared" si="269"/>
        <v>0</v>
      </c>
      <c r="AU587" s="96">
        <f t="shared" si="269"/>
        <v>0</v>
      </c>
      <c r="AV587" s="96">
        <f t="shared" si="269"/>
        <v>0</v>
      </c>
      <c r="AW587" s="96">
        <f t="shared" si="269"/>
        <v>0</v>
      </c>
      <c r="AX587" s="96">
        <f t="shared" si="269"/>
        <v>0</v>
      </c>
      <c r="AY587" s="98">
        <f t="shared" si="269"/>
        <v>0</v>
      </c>
      <c r="AZ587" s="86"/>
    </row>
    <row r="588" spans="2:52" ht="13.5" thickBot="1">
      <c r="B588" s="80"/>
      <c r="C588" s="101" t="s">
        <v>522</v>
      </c>
      <c r="D588" s="126"/>
      <c r="E588" s="103"/>
      <c r="F588" s="103"/>
      <c r="G588" s="104"/>
      <c r="H588" s="104"/>
      <c r="I588" s="104"/>
      <c r="J588" s="104"/>
      <c r="K588" s="104"/>
      <c r="L588" s="104"/>
      <c r="M588" s="104"/>
      <c r="N588" s="104"/>
      <c r="O588" s="104"/>
      <c r="P588" s="104"/>
      <c r="Q588" s="104"/>
      <c r="R588" s="104"/>
      <c r="S588" s="104"/>
      <c r="T588" s="104"/>
      <c r="U588" s="104"/>
      <c r="V588" s="104"/>
      <c r="W588" s="104"/>
      <c r="X588" s="104"/>
      <c r="Y588" s="104"/>
      <c r="Z588" s="104"/>
      <c r="AA588" s="104"/>
      <c r="AB588" s="104"/>
      <c r="AC588" s="104"/>
      <c r="AD588" s="104"/>
      <c r="AE588" s="104"/>
      <c r="AF588" s="104"/>
      <c r="AG588" s="104"/>
      <c r="AH588" s="104"/>
      <c r="AI588" s="104"/>
      <c r="AJ588" s="104"/>
      <c r="AK588" s="104"/>
      <c r="AL588" s="104"/>
      <c r="AM588" s="104"/>
      <c r="AN588" s="104"/>
      <c r="AO588" s="104"/>
      <c r="AP588" s="104"/>
      <c r="AQ588" s="104"/>
      <c r="AR588" s="104"/>
      <c r="AS588" s="104"/>
      <c r="AT588" s="104"/>
      <c r="AU588" s="104"/>
      <c r="AV588" s="104"/>
      <c r="AW588" s="104"/>
      <c r="AX588" s="104"/>
      <c r="AY588" s="105"/>
      <c r="AZ588" s="86"/>
    </row>
    <row r="589" spans="2:52" ht="13.5" thickBot="1">
      <c r="B589" s="80"/>
      <c r="C589" s="106"/>
      <c r="D589" s="125" t="s">
        <v>108</v>
      </c>
      <c r="E589" s="108" t="s">
        <v>109</v>
      </c>
      <c r="F589" s="109"/>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4"/>
      <c r="AY589" s="115"/>
      <c r="AZ589" s="86"/>
    </row>
    <row r="590" spans="2:52" ht="12.75">
      <c r="B590" s="80"/>
      <c r="C590" s="123" t="s">
        <v>523</v>
      </c>
      <c r="D590" s="95" t="s">
        <v>370</v>
      </c>
      <c r="E590" s="95"/>
      <c r="F590" s="95"/>
      <c r="G590" s="96">
        <f>SUM(G591:G592)</f>
        <v>0</v>
      </c>
      <c r="H590" s="96">
        <f>SUM(H591:H592)</f>
        <v>0</v>
      </c>
      <c r="I590" s="96">
        <f>SUM(I591:I592)</f>
        <v>0</v>
      </c>
      <c r="J590" s="96">
        <f>SUM(J591:J592)</f>
        <v>0</v>
      </c>
      <c r="K590" s="97"/>
      <c r="L590" s="97"/>
      <c r="M590" s="96">
        <f aca="true" t="shared" si="270" ref="M590:AQ590">SUM(M591:M592)</f>
        <v>0</v>
      </c>
      <c r="N590" s="96">
        <f t="shared" si="270"/>
        <v>0</v>
      </c>
      <c r="O590" s="96">
        <f t="shared" si="270"/>
        <v>0</v>
      </c>
      <c r="P590" s="96">
        <f t="shared" si="270"/>
        <v>0</v>
      </c>
      <c r="Q590" s="96">
        <f t="shared" si="270"/>
        <v>0</v>
      </c>
      <c r="R590" s="96">
        <f t="shared" si="270"/>
        <v>0</v>
      </c>
      <c r="S590" s="96">
        <f t="shared" si="270"/>
        <v>0</v>
      </c>
      <c r="T590" s="96">
        <f t="shared" si="270"/>
        <v>0</v>
      </c>
      <c r="U590" s="96">
        <f t="shared" si="270"/>
        <v>0</v>
      </c>
      <c r="V590" s="96">
        <f t="shared" si="270"/>
        <v>0</v>
      </c>
      <c r="W590" s="96">
        <f t="shared" si="270"/>
        <v>0</v>
      </c>
      <c r="X590" s="96">
        <f t="shared" si="270"/>
        <v>0</v>
      </c>
      <c r="Y590" s="96">
        <f t="shared" si="270"/>
        <v>0</v>
      </c>
      <c r="Z590" s="96">
        <f t="shared" si="270"/>
        <v>0</v>
      </c>
      <c r="AA590" s="96">
        <f t="shared" si="270"/>
        <v>0</v>
      </c>
      <c r="AB590" s="96">
        <f t="shared" si="270"/>
        <v>0</v>
      </c>
      <c r="AC590" s="96">
        <f t="shared" si="270"/>
        <v>0</v>
      </c>
      <c r="AD590" s="96">
        <f t="shared" si="270"/>
        <v>0</v>
      </c>
      <c r="AE590" s="96">
        <f t="shared" si="270"/>
        <v>0</v>
      </c>
      <c r="AF590" s="96">
        <f t="shared" si="270"/>
        <v>0</v>
      </c>
      <c r="AG590" s="96">
        <f t="shared" si="270"/>
        <v>0</v>
      </c>
      <c r="AH590" s="96">
        <f t="shared" si="270"/>
        <v>0</v>
      </c>
      <c r="AI590" s="96">
        <f t="shared" si="270"/>
        <v>0</v>
      </c>
      <c r="AJ590" s="96">
        <f t="shared" si="270"/>
        <v>0</v>
      </c>
      <c r="AK590" s="96">
        <f t="shared" si="270"/>
        <v>0</v>
      </c>
      <c r="AL590" s="96">
        <f t="shared" si="270"/>
        <v>0</v>
      </c>
      <c r="AM590" s="96">
        <f t="shared" si="270"/>
        <v>0</v>
      </c>
      <c r="AN590" s="96">
        <f t="shared" si="270"/>
        <v>0</v>
      </c>
      <c r="AO590" s="96">
        <f t="shared" si="270"/>
        <v>0</v>
      </c>
      <c r="AP590" s="96">
        <f t="shared" si="270"/>
        <v>0</v>
      </c>
      <c r="AQ590" s="96">
        <f t="shared" si="270"/>
        <v>0</v>
      </c>
      <c r="AR590" s="90"/>
      <c r="AS590" s="96">
        <f aca="true" t="shared" si="271" ref="AS590:AY590">SUM(AS591:AS592)/2</f>
        <v>0</v>
      </c>
      <c r="AT590" s="96">
        <f t="shared" si="271"/>
        <v>0</v>
      </c>
      <c r="AU590" s="96">
        <f t="shared" si="271"/>
        <v>0</v>
      </c>
      <c r="AV590" s="96">
        <f t="shared" si="271"/>
        <v>0</v>
      </c>
      <c r="AW590" s="96">
        <f t="shared" si="271"/>
        <v>0</v>
      </c>
      <c r="AX590" s="96">
        <f t="shared" si="271"/>
        <v>0</v>
      </c>
      <c r="AY590" s="98">
        <f t="shared" si="271"/>
        <v>0</v>
      </c>
      <c r="AZ590" s="86"/>
    </row>
    <row r="591" spans="2:52" ht="13.5" thickBot="1">
      <c r="B591" s="80"/>
      <c r="C591" s="101" t="s">
        <v>524</v>
      </c>
      <c r="D591" s="127"/>
      <c r="E591" s="103"/>
      <c r="F591" s="103"/>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04"/>
      <c r="AY591" s="105"/>
      <c r="AZ591" s="86"/>
    </row>
    <row r="592" spans="2:52" ht="13.5" thickBot="1">
      <c r="B592" s="80"/>
      <c r="C592" s="106"/>
      <c r="D592" s="128" t="s">
        <v>108</v>
      </c>
      <c r="E592" s="108" t="s">
        <v>109</v>
      </c>
      <c r="F592" s="109"/>
      <c r="G592" s="110"/>
      <c r="H592" s="110"/>
      <c r="I592" s="110"/>
      <c r="J592" s="110"/>
      <c r="K592" s="110"/>
      <c r="L592" s="110"/>
      <c r="M592" s="110"/>
      <c r="N592" s="110"/>
      <c r="O592" s="110"/>
      <c r="P592" s="110"/>
      <c r="Q592" s="110"/>
      <c r="R592" s="110"/>
      <c r="S592" s="110"/>
      <c r="T592" s="110"/>
      <c r="U592" s="110"/>
      <c r="V592" s="110"/>
      <c r="W592" s="110"/>
      <c r="X592" s="110"/>
      <c r="Y592" s="110"/>
      <c r="Z592" s="110"/>
      <c r="AA592" s="110"/>
      <c r="AB592" s="110"/>
      <c r="AC592" s="110"/>
      <c r="AD592" s="110"/>
      <c r="AE592" s="110"/>
      <c r="AF592" s="110"/>
      <c r="AG592" s="110"/>
      <c r="AH592" s="110"/>
      <c r="AI592" s="110"/>
      <c r="AJ592" s="110"/>
      <c r="AK592" s="110"/>
      <c r="AL592" s="110"/>
      <c r="AM592" s="110"/>
      <c r="AN592" s="110"/>
      <c r="AO592" s="110"/>
      <c r="AP592" s="110"/>
      <c r="AQ592" s="110"/>
      <c r="AR592" s="110"/>
      <c r="AS592" s="110"/>
      <c r="AT592" s="110"/>
      <c r="AU592" s="110"/>
      <c r="AV592" s="110"/>
      <c r="AW592" s="110"/>
      <c r="AX592" s="114"/>
      <c r="AY592" s="115"/>
      <c r="AZ592" s="86"/>
    </row>
    <row r="593" spans="2:52" ht="22.5">
      <c r="B593" s="80"/>
      <c r="C593" s="92" t="s">
        <v>525</v>
      </c>
      <c r="D593" s="129" t="s">
        <v>435</v>
      </c>
      <c r="E593" s="129"/>
      <c r="F593" s="129"/>
      <c r="G593" s="89">
        <f>G594+G864+G1081</f>
        <v>0</v>
      </c>
      <c r="H593" s="89">
        <f>H594+H864+H1081</f>
        <v>0</v>
      </c>
      <c r="I593" s="89">
        <f>I594+I864+I1081</f>
        <v>126.61</v>
      </c>
      <c r="J593" s="89">
        <f>J594+J864+J1081</f>
        <v>60.694999999999965</v>
      </c>
      <c r="K593" s="97"/>
      <c r="L593" s="97"/>
      <c r="M593" s="89">
        <f aca="true" t="shared" si="272" ref="M593:AQ593">M594+M864+M1081</f>
        <v>1064.6854800000003</v>
      </c>
      <c r="N593" s="89">
        <f t="shared" si="272"/>
        <v>0</v>
      </c>
      <c r="O593" s="89">
        <f t="shared" si="272"/>
        <v>312.62848</v>
      </c>
      <c r="P593" s="89">
        <f t="shared" si="272"/>
        <v>0</v>
      </c>
      <c r="Q593" s="89">
        <f t="shared" si="272"/>
        <v>0</v>
      </c>
      <c r="R593" s="89">
        <f t="shared" si="272"/>
        <v>4.75</v>
      </c>
      <c r="S593" s="89">
        <f t="shared" si="272"/>
        <v>4.75</v>
      </c>
      <c r="T593" s="89">
        <f t="shared" si="272"/>
        <v>0</v>
      </c>
      <c r="U593" s="89">
        <f t="shared" si="272"/>
        <v>0</v>
      </c>
      <c r="V593" s="89">
        <f t="shared" si="272"/>
        <v>18.84</v>
      </c>
      <c r="W593" s="89">
        <f t="shared" si="272"/>
        <v>6.7</v>
      </c>
      <c r="X593" s="89">
        <f t="shared" si="272"/>
        <v>0</v>
      </c>
      <c r="Y593" s="89">
        <f t="shared" si="272"/>
        <v>0</v>
      </c>
      <c r="Z593" s="89">
        <f t="shared" si="272"/>
        <v>25.92</v>
      </c>
      <c r="AA593" s="89">
        <f t="shared" si="272"/>
        <v>7.359999999999999</v>
      </c>
      <c r="AB593" s="89">
        <f t="shared" si="272"/>
        <v>0</v>
      </c>
      <c r="AC593" s="89">
        <f t="shared" si="272"/>
        <v>0</v>
      </c>
      <c r="AD593" s="89">
        <f t="shared" si="272"/>
        <v>45.08</v>
      </c>
      <c r="AE593" s="89">
        <f t="shared" si="272"/>
        <v>28.609999999999996</v>
      </c>
      <c r="AF593" s="89">
        <f t="shared" si="272"/>
        <v>0</v>
      </c>
      <c r="AG593" s="89">
        <f t="shared" si="272"/>
        <v>0</v>
      </c>
      <c r="AH593" s="89">
        <f t="shared" si="272"/>
        <v>20.61</v>
      </c>
      <c r="AI593" s="89">
        <f t="shared" si="272"/>
        <v>13.280000000000001</v>
      </c>
      <c r="AJ593" s="89">
        <f t="shared" si="272"/>
        <v>0</v>
      </c>
      <c r="AK593" s="89">
        <f t="shared" si="272"/>
        <v>0</v>
      </c>
      <c r="AL593" s="89">
        <f t="shared" si="272"/>
        <v>0</v>
      </c>
      <c r="AM593" s="89">
        <f t="shared" si="272"/>
        <v>0</v>
      </c>
      <c r="AN593" s="89">
        <f t="shared" si="272"/>
        <v>0</v>
      </c>
      <c r="AO593" s="89">
        <f t="shared" si="272"/>
        <v>0</v>
      </c>
      <c r="AP593" s="89">
        <f t="shared" si="272"/>
        <v>115.19999999999999</v>
      </c>
      <c r="AQ593" s="89">
        <f t="shared" si="272"/>
        <v>60.69999999999997</v>
      </c>
      <c r="AR593" s="90"/>
      <c r="AS593" s="89">
        <f aca="true" t="shared" si="273" ref="AS593:AY593">AS594+AS864+AS1081</f>
        <v>209.44999999999996</v>
      </c>
      <c r="AT593" s="89">
        <f t="shared" si="273"/>
        <v>162.17999999999998</v>
      </c>
      <c r="AU593" s="89">
        <f t="shared" si="273"/>
        <v>312.62847999999997</v>
      </c>
      <c r="AV593" s="89">
        <f t="shared" si="273"/>
        <v>183.61700000000002</v>
      </c>
      <c r="AW593" s="89">
        <f t="shared" si="273"/>
        <v>200.01000000000005</v>
      </c>
      <c r="AX593" s="89">
        <f t="shared" si="273"/>
        <v>0</v>
      </c>
      <c r="AY593" s="91">
        <f t="shared" si="273"/>
        <v>1067.8854800000001</v>
      </c>
      <c r="AZ593" s="86"/>
    </row>
    <row r="594" spans="2:52" ht="12.75">
      <c r="B594" s="80"/>
      <c r="C594" s="94" t="s">
        <v>526</v>
      </c>
      <c r="D594" s="95" t="s">
        <v>102</v>
      </c>
      <c r="E594" s="95"/>
      <c r="F594" s="95"/>
      <c r="G594" s="96">
        <f>G595+G728</f>
        <v>0</v>
      </c>
      <c r="H594" s="96">
        <f>H595+H728</f>
        <v>0</v>
      </c>
      <c r="I594" s="96">
        <f>I595+I728</f>
        <v>121.86</v>
      </c>
      <c r="J594" s="96">
        <f>J595+J728</f>
        <v>0</v>
      </c>
      <c r="K594" s="97"/>
      <c r="L594" s="97"/>
      <c r="M594" s="96">
        <f aca="true" t="shared" si="274" ref="M594:AQ594">M595+M728</f>
        <v>335.86170000000004</v>
      </c>
      <c r="N594" s="96">
        <f t="shared" si="274"/>
        <v>0</v>
      </c>
      <c r="O594" s="96">
        <f t="shared" si="274"/>
        <v>123.6947</v>
      </c>
      <c r="P594" s="96">
        <f t="shared" si="274"/>
        <v>0</v>
      </c>
      <c r="Q594" s="96">
        <f t="shared" si="274"/>
        <v>0</v>
      </c>
      <c r="R594" s="96">
        <f t="shared" si="274"/>
        <v>0</v>
      </c>
      <c r="S594" s="96">
        <f t="shared" si="274"/>
        <v>0</v>
      </c>
      <c r="T594" s="96">
        <f t="shared" si="274"/>
        <v>0</v>
      </c>
      <c r="U594" s="96">
        <f t="shared" si="274"/>
        <v>0</v>
      </c>
      <c r="V594" s="96">
        <f t="shared" si="274"/>
        <v>18.84</v>
      </c>
      <c r="W594" s="96">
        <f t="shared" si="274"/>
        <v>0</v>
      </c>
      <c r="X594" s="96">
        <f t="shared" si="274"/>
        <v>0</v>
      </c>
      <c r="Y594" s="96">
        <f t="shared" si="274"/>
        <v>0</v>
      </c>
      <c r="Z594" s="96">
        <f t="shared" si="274"/>
        <v>25.92</v>
      </c>
      <c r="AA594" s="96">
        <f t="shared" si="274"/>
        <v>0</v>
      </c>
      <c r="AB594" s="96">
        <f t="shared" si="274"/>
        <v>0</v>
      </c>
      <c r="AC594" s="96">
        <f t="shared" si="274"/>
        <v>0</v>
      </c>
      <c r="AD594" s="96">
        <f t="shared" si="274"/>
        <v>45.08</v>
      </c>
      <c r="AE594" s="96">
        <f t="shared" si="274"/>
        <v>0</v>
      </c>
      <c r="AF594" s="96">
        <f t="shared" si="274"/>
        <v>0</v>
      </c>
      <c r="AG594" s="96">
        <f t="shared" si="274"/>
        <v>0</v>
      </c>
      <c r="AH594" s="96">
        <f t="shared" si="274"/>
        <v>20.61</v>
      </c>
      <c r="AI594" s="96">
        <f t="shared" si="274"/>
        <v>0</v>
      </c>
      <c r="AJ594" s="96">
        <f t="shared" si="274"/>
        <v>0</v>
      </c>
      <c r="AK594" s="96">
        <f t="shared" si="274"/>
        <v>0</v>
      </c>
      <c r="AL594" s="96">
        <f t="shared" si="274"/>
        <v>0</v>
      </c>
      <c r="AM594" s="96">
        <f t="shared" si="274"/>
        <v>0</v>
      </c>
      <c r="AN594" s="96">
        <f t="shared" si="274"/>
        <v>0</v>
      </c>
      <c r="AO594" s="96">
        <f t="shared" si="274"/>
        <v>0</v>
      </c>
      <c r="AP594" s="96">
        <f t="shared" si="274"/>
        <v>110.44999999999999</v>
      </c>
      <c r="AQ594" s="96">
        <f t="shared" si="274"/>
        <v>0</v>
      </c>
      <c r="AR594" s="90"/>
      <c r="AS594" s="96">
        <f aca="true" t="shared" si="275" ref="AS594:AY594">AS595+AS728</f>
        <v>0</v>
      </c>
      <c r="AT594" s="96">
        <f t="shared" si="275"/>
        <v>17.63</v>
      </c>
      <c r="AU594" s="96">
        <f t="shared" si="275"/>
        <v>123.69469999999998</v>
      </c>
      <c r="AV594" s="96">
        <f t="shared" si="275"/>
        <v>86.787</v>
      </c>
      <c r="AW594" s="96">
        <f t="shared" si="275"/>
        <v>110.95000000000005</v>
      </c>
      <c r="AX594" s="96">
        <f t="shared" si="275"/>
        <v>0</v>
      </c>
      <c r="AY594" s="98">
        <f t="shared" si="275"/>
        <v>339.0616999999999</v>
      </c>
      <c r="AZ594" s="86"/>
    </row>
    <row r="595" spans="2:52" ht="12.75">
      <c r="B595" s="80"/>
      <c r="C595" s="94" t="s">
        <v>527</v>
      </c>
      <c r="D595" s="99" t="s">
        <v>104</v>
      </c>
      <c r="E595" s="99"/>
      <c r="F595" s="99"/>
      <c r="G595" s="96">
        <f>G596+G599+G602+G617</f>
        <v>0</v>
      </c>
      <c r="H595" s="96">
        <f aca="true" t="shared" si="276" ref="H595:AW595">H596+H599+H602+H617</f>
        <v>0</v>
      </c>
      <c r="I595" s="96">
        <f t="shared" si="276"/>
        <v>77.52000000000001</v>
      </c>
      <c r="J595" s="96">
        <f t="shared" si="276"/>
        <v>0</v>
      </c>
      <c r="K595" s="97"/>
      <c r="L595" s="97"/>
      <c r="M595" s="96">
        <f t="shared" si="276"/>
        <v>99.17526000000001</v>
      </c>
      <c r="N595" s="96">
        <f t="shared" si="276"/>
        <v>0</v>
      </c>
      <c r="O595" s="96">
        <f t="shared" si="276"/>
        <v>25.530260000000002</v>
      </c>
      <c r="P595" s="96">
        <f t="shared" si="276"/>
        <v>0</v>
      </c>
      <c r="Q595" s="96">
        <f t="shared" si="276"/>
        <v>0</v>
      </c>
      <c r="R595" s="96">
        <f t="shared" si="276"/>
        <v>0</v>
      </c>
      <c r="S595" s="96">
        <f t="shared" si="276"/>
        <v>0</v>
      </c>
      <c r="T595" s="96">
        <f t="shared" si="276"/>
        <v>0</v>
      </c>
      <c r="U595" s="96">
        <f t="shared" si="276"/>
        <v>0</v>
      </c>
      <c r="V595" s="96">
        <f t="shared" si="276"/>
        <v>18.84</v>
      </c>
      <c r="W595" s="96">
        <f t="shared" si="276"/>
        <v>0</v>
      </c>
      <c r="X595" s="96">
        <f t="shared" si="276"/>
        <v>0</v>
      </c>
      <c r="Y595" s="96">
        <f t="shared" si="276"/>
        <v>0</v>
      </c>
      <c r="Z595" s="96">
        <f t="shared" si="276"/>
        <v>14.909999999999998</v>
      </c>
      <c r="AA595" s="96">
        <f t="shared" si="276"/>
        <v>0</v>
      </c>
      <c r="AB595" s="96">
        <f t="shared" si="276"/>
        <v>0</v>
      </c>
      <c r="AC595" s="96">
        <f t="shared" si="276"/>
        <v>0</v>
      </c>
      <c r="AD595" s="96">
        <f t="shared" si="276"/>
        <v>23.64</v>
      </c>
      <c r="AE595" s="96">
        <f t="shared" si="276"/>
        <v>0</v>
      </c>
      <c r="AF595" s="96">
        <f t="shared" si="276"/>
        <v>0</v>
      </c>
      <c r="AG595" s="96">
        <f t="shared" si="276"/>
        <v>0</v>
      </c>
      <c r="AH595" s="96">
        <f t="shared" si="276"/>
        <v>14.15</v>
      </c>
      <c r="AI595" s="96">
        <f t="shared" si="276"/>
        <v>0</v>
      </c>
      <c r="AJ595" s="96">
        <f t="shared" si="276"/>
        <v>0</v>
      </c>
      <c r="AK595" s="96">
        <f t="shared" si="276"/>
        <v>0</v>
      </c>
      <c r="AL595" s="96">
        <f t="shared" si="276"/>
        <v>0</v>
      </c>
      <c r="AM595" s="96">
        <f t="shared" si="276"/>
        <v>0</v>
      </c>
      <c r="AN595" s="96">
        <f t="shared" si="276"/>
        <v>0</v>
      </c>
      <c r="AO595" s="96">
        <f t="shared" si="276"/>
        <v>0</v>
      </c>
      <c r="AP595" s="96">
        <f t="shared" si="276"/>
        <v>71.54</v>
      </c>
      <c r="AQ595" s="96">
        <f t="shared" si="276"/>
        <v>0</v>
      </c>
      <c r="AR595" s="90"/>
      <c r="AS595" s="96">
        <f t="shared" si="276"/>
        <v>0</v>
      </c>
      <c r="AT595" s="96">
        <f t="shared" si="276"/>
        <v>16.13</v>
      </c>
      <c r="AU595" s="96">
        <f t="shared" si="276"/>
        <v>25.53025999999999</v>
      </c>
      <c r="AV595" s="96">
        <f t="shared" si="276"/>
        <v>32.755</v>
      </c>
      <c r="AW595" s="96">
        <f t="shared" si="276"/>
        <v>27.96</v>
      </c>
      <c r="AX595" s="96">
        <f>AX596+AX599+AX602+AX617</f>
        <v>0</v>
      </c>
      <c r="AY595" s="98">
        <f>AY596+AY599+AY602+AY617</f>
        <v>102.37525999999997</v>
      </c>
      <c r="AZ595" s="86"/>
    </row>
    <row r="596" spans="2:52" ht="12.75">
      <c r="B596" s="80"/>
      <c r="C596" s="94" t="s">
        <v>528</v>
      </c>
      <c r="D596" s="100" t="s">
        <v>106</v>
      </c>
      <c r="E596" s="100"/>
      <c r="F596" s="100"/>
      <c r="G596" s="96">
        <f>SUM(G597:G598)</f>
        <v>0</v>
      </c>
      <c r="H596" s="96">
        <f>SUM(H597:H598)</f>
        <v>0</v>
      </c>
      <c r="I596" s="96">
        <f>SUM(I597:I598)</f>
        <v>0</v>
      </c>
      <c r="J596" s="96">
        <f>SUM(J597:J598)</f>
        <v>0</v>
      </c>
      <c r="K596" s="97"/>
      <c r="L596" s="97"/>
      <c r="M596" s="96">
        <f aca="true" t="shared" si="277" ref="M596:AQ596">SUM(M597:M598)</f>
        <v>0</v>
      </c>
      <c r="N596" s="96">
        <f t="shared" si="277"/>
        <v>0</v>
      </c>
      <c r="O596" s="96">
        <f t="shared" si="277"/>
        <v>0</v>
      </c>
      <c r="P596" s="96">
        <f t="shared" si="277"/>
        <v>0</v>
      </c>
      <c r="Q596" s="96">
        <f t="shared" si="277"/>
        <v>0</v>
      </c>
      <c r="R596" s="96">
        <f t="shared" si="277"/>
        <v>0</v>
      </c>
      <c r="S596" s="96">
        <f t="shared" si="277"/>
        <v>0</v>
      </c>
      <c r="T596" s="96">
        <f t="shared" si="277"/>
        <v>0</v>
      </c>
      <c r="U596" s="96">
        <f t="shared" si="277"/>
        <v>0</v>
      </c>
      <c r="V596" s="96">
        <f t="shared" si="277"/>
        <v>0</v>
      </c>
      <c r="W596" s="96">
        <f t="shared" si="277"/>
        <v>0</v>
      </c>
      <c r="X596" s="96">
        <f t="shared" si="277"/>
        <v>0</v>
      </c>
      <c r="Y596" s="96">
        <f t="shared" si="277"/>
        <v>0</v>
      </c>
      <c r="Z596" s="96">
        <f t="shared" si="277"/>
        <v>0</v>
      </c>
      <c r="AA596" s="96">
        <f t="shared" si="277"/>
        <v>0</v>
      </c>
      <c r="AB596" s="96">
        <f t="shared" si="277"/>
        <v>0</v>
      </c>
      <c r="AC596" s="96">
        <f t="shared" si="277"/>
        <v>0</v>
      </c>
      <c r="AD596" s="96">
        <f t="shared" si="277"/>
        <v>0</v>
      </c>
      <c r="AE596" s="96">
        <f t="shared" si="277"/>
        <v>0</v>
      </c>
      <c r="AF596" s="96">
        <f t="shared" si="277"/>
        <v>0</v>
      </c>
      <c r="AG596" s="96">
        <f t="shared" si="277"/>
        <v>0</v>
      </c>
      <c r="AH596" s="96">
        <f t="shared" si="277"/>
        <v>0</v>
      </c>
      <c r="AI596" s="96">
        <f t="shared" si="277"/>
        <v>0</v>
      </c>
      <c r="AJ596" s="96">
        <f t="shared" si="277"/>
        <v>0</v>
      </c>
      <c r="AK596" s="96">
        <f t="shared" si="277"/>
        <v>0</v>
      </c>
      <c r="AL596" s="96">
        <f t="shared" si="277"/>
        <v>0</v>
      </c>
      <c r="AM596" s="96">
        <f t="shared" si="277"/>
        <v>0</v>
      </c>
      <c r="AN596" s="96">
        <f t="shared" si="277"/>
        <v>0</v>
      </c>
      <c r="AO596" s="96">
        <f t="shared" si="277"/>
        <v>0</v>
      </c>
      <c r="AP596" s="96">
        <f t="shared" si="277"/>
        <v>0</v>
      </c>
      <c r="AQ596" s="96">
        <f t="shared" si="277"/>
        <v>0</v>
      </c>
      <c r="AR596" s="90"/>
      <c r="AS596" s="96">
        <f aca="true" t="shared" si="278" ref="AS596:AY596">SUM(AS597:AS598)/2</f>
        <v>0</v>
      </c>
      <c r="AT596" s="96">
        <f t="shared" si="278"/>
        <v>0</v>
      </c>
      <c r="AU596" s="96">
        <f t="shared" si="278"/>
        <v>0</v>
      </c>
      <c r="AV596" s="96">
        <f t="shared" si="278"/>
        <v>0</v>
      </c>
      <c r="AW596" s="96">
        <f t="shared" si="278"/>
        <v>0</v>
      </c>
      <c r="AX596" s="96">
        <f t="shared" si="278"/>
        <v>0</v>
      </c>
      <c r="AY596" s="98">
        <f t="shared" si="278"/>
        <v>0</v>
      </c>
      <c r="AZ596" s="86"/>
    </row>
    <row r="597" spans="2:52" ht="23.25" thickBot="1">
      <c r="B597" s="80"/>
      <c r="C597" s="101" t="s">
        <v>529</v>
      </c>
      <c r="D597" s="102"/>
      <c r="E597" s="103"/>
      <c r="F597" s="103"/>
      <c r="G597" s="104"/>
      <c r="H597" s="104"/>
      <c r="I597" s="104"/>
      <c r="J597" s="104"/>
      <c r="K597" s="104"/>
      <c r="L597" s="104"/>
      <c r="M597" s="104"/>
      <c r="N597" s="104"/>
      <c r="O597" s="104"/>
      <c r="P597" s="104"/>
      <c r="Q597" s="104"/>
      <c r="R597" s="104"/>
      <c r="S597" s="104"/>
      <c r="T597" s="104"/>
      <c r="U597" s="104"/>
      <c r="V597" s="104"/>
      <c r="W597" s="104"/>
      <c r="X597" s="104"/>
      <c r="Y597" s="104"/>
      <c r="Z597" s="104"/>
      <c r="AA597" s="104"/>
      <c r="AB597" s="104"/>
      <c r="AC597" s="104"/>
      <c r="AD597" s="104"/>
      <c r="AE597" s="104"/>
      <c r="AF597" s="104"/>
      <c r="AG597" s="104"/>
      <c r="AH597" s="104"/>
      <c r="AI597" s="104"/>
      <c r="AJ597" s="104"/>
      <c r="AK597" s="104"/>
      <c r="AL597" s="104"/>
      <c r="AM597" s="104"/>
      <c r="AN597" s="104"/>
      <c r="AO597" s="104"/>
      <c r="AP597" s="104"/>
      <c r="AQ597" s="104"/>
      <c r="AR597" s="104"/>
      <c r="AS597" s="104"/>
      <c r="AT597" s="104"/>
      <c r="AU597" s="104"/>
      <c r="AV597" s="104"/>
      <c r="AW597" s="104"/>
      <c r="AX597" s="104"/>
      <c r="AY597" s="105"/>
      <c r="AZ597" s="86"/>
    </row>
    <row r="598" spans="2:52" ht="13.5" thickBot="1">
      <c r="B598" s="80"/>
      <c r="C598" s="106"/>
      <c r="D598" s="113" t="s">
        <v>108</v>
      </c>
      <c r="E598" s="108" t="s">
        <v>109</v>
      </c>
      <c r="F598" s="109"/>
      <c r="G598" s="110"/>
      <c r="H598" s="110"/>
      <c r="I598" s="110"/>
      <c r="J598" s="110"/>
      <c r="K598" s="110"/>
      <c r="L598" s="110"/>
      <c r="M598" s="110"/>
      <c r="N598" s="110"/>
      <c r="O598" s="110"/>
      <c r="P598" s="110"/>
      <c r="Q598" s="110"/>
      <c r="R598" s="110"/>
      <c r="S598" s="110"/>
      <c r="T598" s="110"/>
      <c r="U598" s="110"/>
      <c r="V598" s="110"/>
      <c r="W598" s="110"/>
      <c r="X598" s="110"/>
      <c r="Y598" s="110"/>
      <c r="Z598" s="110"/>
      <c r="AA598" s="110"/>
      <c r="AB598" s="110"/>
      <c r="AC598" s="110"/>
      <c r="AD598" s="110"/>
      <c r="AE598" s="110"/>
      <c r="AF598" s="110"/>
      <c r="AG598" s="110"/>
      <c r="AH598" s="110"/>
      <c r="AI598" s="110"/>
      <c r="AJ598" s="110"/>
      <c r="AK598" s="110"/>
      <c r="AL598" s="110"/>
      <c r="AM598" s="110"/>
      <c r="AN598" s="110"/>
      <c r="AO598" s="110"/>
      <c r="AP598" s="110"/>
      <c r="AQ598" s="110"/>
      <c r="AR598" s="110"/>
      <c r="AS598" s="110"/>
      <c r="AT598" s="110"/>
      <c r="AU598" s="110"/>
      <c r="AV598" s="110"/>
      <c r="AW598" s="110"/>
      <c r="AX598" s="114"/>
      <c r="AY598" s="115"/>
      <c r="AZ598" s="86"/>
    </row>
    <row r="599" spans="2:52" ht="12.75">
      <c r="B599" s="80"/>
      <c r="C599" s="94" t="s">
        <v>530</v>
      </c>
      <c r="D599" s="100" t="s">
        <v>111</v>
      </c>
      <c r="E599" s="100"/>
      <c r="F599" s="100"/>
      <c r="G599" s="96">
        <f>SUM(G600:G601)</f>
        <v>0</v>
      </c>
      <c r="H599" s="96">
        <f>SUM(H600:H601)</f>
        <v>0</v>
      </c>
      <c r="I599" s="96">
        <f>SUM(I600:I601)</f>
        <v>0</v>
      </c>
      <c r="J599" s="96">
        <f>SUM(J600:J601)</f>
        <v>0</v>
      </c>
      <c r="K599" s="97"/>
      <c r="L599" s="97"/>
      <c r="M599" s="96">
        <f aca="true" t="shared" si="279" ref="M599:AQ599">SUM(M600:M601)</f>
        <v>0</v>
      </c>
      <c r="N599" s="96">
        <f t="shared" si="279"/>
        <v>0</v>
      </c>
      <c r="O599" s="96">
        <f t="shared" si="279"/>
        <v>0</v>
      </c>
      <c r="P599" s="96">
        <f t="shared" si="279"/>
        <v>0</v>
      </c>
      <c r="Q599" s="96">
        <f t="shared" si="279"/>
        <v>0</v>
      </c>
      <c r="R599" s="96">
        <f t="shared" si="279"/>
        <v>0</v>
      </c>
      <c r="S599" s="96">
        <f t="shared" si="279"/>
        <v>0</v>
      </c>
      <c r="T599" s="96">
        <f t="shared" si="279"/>
        <v>0</v>
      </c>
      <c r="U599" s="96">
        <f t="shared" si="279"/>
        <v>0</v>
      </c>
      <c r="V599" s="96">
        <f t="shared" si="279"/>
        <v>0</v>
      </c>
      <c r="W599" s="96">
        <f t="shared" si="279"/>
        <v>0</v>
      </c>
      <c r="X599" s="96">
        <f t="shared" si="279"/>
        <v>0</v>
      </c>
      <c r="Y599" s="96">
        <f t="shared" si="279"/>
        <v>0</v>
      </c>
      <c r="Z599" s="96">
        <f t="shared" si="279"/>
        <v>0</v>
      </c>
      <c r="AA599" s="96">
        <f t="shared" si="279"/>
        <v>0</v>
      </c>
      <c r="AB599" s="96">
        <f t="shared" si="279"/>
        <v>0</v>
      </c>
      <c r="AC599" s="96">
        <f t="shared" si="279"/>
        <v>0</v>
      </c>
      <c r="AD599" s="96">
        <f t="shared" si="279"/>
        <v>0</v>
      </c>
      <c r="AE599" s="96">
        <f t="shared" si="279"/>
        <v>0</v>
      </c>
      <c r="AF599" s="96">
        <f t="shared" si="279"/>
        <v>0</v>
      </c>
      <c r="AG599" s="96">
        <f t="shared" si="279"/>
        <v>0</v>
      </c>
      <c r="AH599" s="96">
        <f t="shared" si="279"/>
        <v>0</v>
      </c>
      <c r="AI599" s="96">
        <f t="shared" si="279"/>
        <v>0</v>
      </c>
      <c r="AJ599" s="96">
        <f t="shared" si="279"/>
        <v>0</v>
      </c>
      <c r="AK599" s="96">
        <f t="shared" si="279"/>
        <v>0</v>
      </c>
      <c r="AL599" s="96">
        <f t="shared" si="279"/>
        <v>0</v>
      </c>
      <c r="AM599" s="96">
        <f t="shared" si="279"/>
        <v>0</v>
      </c>
      <c r="AN599" s="96">
        <f t="shared" si="279"/>
        <v>0</v>
      </c>
      <c r="AO599" s="96">
        <f t="shared" si="279"/>
        <v>0</v>
      </c>
      <c r="AP599" s="96">
        <f t="shared" si="279"/>
        <v>0</v>
      </c>
      <c r="AQ599" s="96">
        <f t="shared" si="279"/>
        <v>0</v>
      </c>
      <c r="AR599" s="90"/>
      <c r="AS599" s="96">
        <f aca="true" t="shared" si="280" ref="AS599:AY599">SUM(AS600:AS601)/2</f>
        <v>0</v>
      </c>
      <c r="AT599" s="96">
        <f t="shared" si="280"/>
        <v>0</v>
      </c>
      <c r="AU599" s="96">
        <f t="shared" si="280"/>
        <v>0</v>
      </c>
      <c r="AV599" s="96">
        <f t="shared" si="280"/>
        <v>0</v>
      </c>
      <c r="AW599" s="96">
        <f t="shared" si="280"/>
        <v>0</v>
      </c>
      <c r="AX599" s="96">
        <f t="shared" si="280"/>
        <v>0</v>
      </c>
      <c r="AY599" s="98">
        <f t="shared" si="280"/>
        <v>0</v>
      </c>
      <c r="AZ599" s="86"/>
    </row>
    <row r="600" spans="2:52" ht="23.25" thickBot="1">
      <c r="B600" s="80"/>
      <c r="C600" s="101" t="s">
        <v>531</v>
      </c>
      <c r="D600" s="102"/>
      <c r="E600" s="103"/>
      <c r="F600" s="103"/>
      <c r="G600" s="104"/>
      <c r="H600" s="104"/>
      <c r="I600" s="104"/>
      <c r="J600" s="104"/>
      <c r="K600" s="104"/>
      <c r="L600" s="104"/>
      <c r="M600" s="104"/>
      <c r="N600" s="104"/>
      <c r="O600" s="104"/>
      <c r="P600" s="104"/>
      <c r="Q600" s="104"/>
      <c r="R600" s="104"/>
      <c r="S600" s="104"/>
      <c r="T600" s="104"/>
      <c r="U600" s="104"/>
      <c r="V600" s="104"/>
      <c r="W600" s="104"/>
      <c r="X600" s="104"/>
      <c r="Y600" s="104"/>
      <c r="Z600" s="104"/>
      <c r="AA600" s="104"/>
      <c r="AB600" s="104"/>
      <c r="AC600" s="104"/>
      <c r="AD600" s="104"/>
      <c r="AE600" s="104"/>
      <c r="AF600" s="104"/>
      <c r="AG600" s="104"/>
      <c r="AH600" s="104"/>
      <c r="AI600" s="104"/>
      <c r="AJ600" s="104"/>
      <c r="AK600" s="104"/>
      <c r="AL600" s="104"/>
      <c r="AM600" s="104"/>
      <c r="AN600" s="104"/>
      <c r="AO600" s="104"/>
      <c r="AP600" s="104"/>
      <c r="AQ600" s="104"/>
      <c r="AR600" s="104"/>
      <c r="AS600" s="104"/>
      <c r="AT600" s="104"/>
      <c r="AU600" s="104"/>
      <c r="AV600" s="104"/>
      <c r="AW600" s="104"/>
      <c r="AX600" s="104"/>
      <c r="AY600" s="105"/>
      <c r="AZ600" s="86"/>
    </row>
    <row r="601" spans="2:52" ht="13.5" thickBot="1">
      <c r="B601" s="80"/>
      <c r="C601" s="106"/>
      <c r="D601" s="113" t="s">
        <v>108</v>
      </c>
      <c r="E601" s="108" t="s">
        <v>109</v>
      </c>
      <c r="F601" s="109"/>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c r="AH601" s="110"/>
      <c r="AI601" s="110"/>
      <c r="AJ601" s="110"/>
      <c r="AK601" s="110"/>
      <c r="AL601" s="110"/>
      <c r="AM601" s="110"/>
      <c r="AN601" s="110"/>
      <c r="AO601" s="110"/>
      <c r="AP601" s="110"/>
      <c r="AQ601" s="110"/>
      <c r="AR601" s="110"/>
      <c r="AS601" s="110"/>
      <c r="AT601" s="110"/>
      <c r="AU601" s="110"/>
      <c r="AV601" s="110"/>
      <c r="AW601" s="110"/>
      <c r="AX601" s="114"/>
      <c r="AY601" s="115"/>
      <c r="AZ601" s="86"/>
    </row>
    <row r="602" spans="2:52" ht="12.75">
      <c r="B602" s="80"/>
      <c r="C602" s="94" t="s">
        <v>532</v>
      </c>
      <c r="D602" s="100" t="s">
        <v>114</v>
      </c>
      <c r="E602" s="100"/>
      <c r="F602" s="100"/>
      <c r="G602" s="96">
        <f>SUM(G603:G616)</f>
        <v>0</v>
      </c>
      <c r="H602" s="96">
        <f>SUM(H603:H616)</f>
        <v>0</v>
      </c>
      <c r="I602" s="96">
        <f>SUM(I603:I616)</f>
        <v>11.3</v>
      </c>
      <c r="J602" s="96">
        <f>SUM(J603:J616)</f>
        <v>0</v>
      </c>
      <c r="K602" s="97"/>
      <c r="L602" s="97"/>
      <c r="M602" s="96">
        <f aca="true" t="shared" si="281" ref="M602:AQ602">SUM(M603:M616)</f>
        <v>9.37</v>
      </c>
      <c r="N602" s="96">
        <f t="shared" si="281"/>
        <v>0</v>
      </c>
      <c r="O602" s="96">
        <f t="shared" si="281"/>
        <v>0</v>
      </c>
      <c r="P602" s="96">
        <f t="shared" si="281"/>
        <v>0</v>
      </c>
      <c r="Q602" s="96">
        <f t="shared" si="281"/>
        <v>0</v>
      </c>
      <c r="R602" s="96">
        <f t="shared" si="281"/>
        <v>0</v>
      </c>
      <c r="S602" s="96">
        <f t="shared" si="281"/>
        <v>0</v>
      </c>
      <c r="T602" s="96">
        <f t="shared" si="281"/>
        <v>0</v>
      </c>
      <c r="U602" s="96">
        <f t="shared" si="281"/>
        <v>0</v>
      </c>
      <c r="V602" s="96">
        <f t="shared" si="281"/>
        <v>3.8</v>
      </c>
      <c r="W602" s="96">
        <f t="shared" si="281"/>
        <v>0</v>
      </c>
      <c r="X602" s="96">
        <f t="shared" si="281"/>
        <v>0</v>
      </c>
      <c r="Y602" s="96">
        <f t="shared" si="281"/>
        <v>0</v>
      </c>
      <c r="Z602" s="96">
        <f t="shared" si="281"/>
        <v>0</v>
      </c>
      <c r="AA602" s="96">
        <f t="shared" si="281"/>
        <v>0</v>
      </c>
      <c r="AB602" s="96">
        <f t="shared" si="281"/>
        <v>0</v>
      </c>
      <c r="AC602" s="96">
        <f t="shared" si="281"/>
        <v>0</v>
      </c>
      <c r="AD602" s="96">
        <f t="shared" si="281"/>
        <v>7.500000000000001</v>
      </c>
      <c r="AE602" s="96">
        <f t="shared" si="281"/>
        <v>0</v>
      </c>
      <c r="AF602" s="96">
        <f t="shared" si="281"/>
        <v>0</v>
      </c>
      <c r="AG602" s="96">
        <f t="shared" si="281"/>
        <v>0</v>
      </c>
      <c r="AH602" s="96">
        <f t="shared" si="281"/>
        <v>0</v>
      </c>
      <c r="AI602" s="96">
        <f t="shared" si="281"/>
        <v>0</v>
      </c>
      <c r="AJ602" s="96">
        <f t="shared" si="281"/>
        <v>0</v>
      </c>
      <c r="AK602" s="96">
        <f t="shared" si="281"/>
        <v>0</v>
      </c>
      <c r="AL602" s="96">
        <f t="shared" si="281"/>
        <v>0</v>
      </c>
      <c r="AM602" s="96">
        <f t="shared" si="281"/>
        <v>0</v>
      </c>
      <c r="AN602" s="96">
        <f t="shared" si="281"/>
        <v>0</v>
      </c>
      <c r="AO602" s="96">
        <f t="shared" si="281"/>
        <v>0</v>
      </c>
      <c r="AP602" s="96">
        <f t="shared" si="281"/>
        <v>11.3</v>
      </c>
      <c r="AQ602" s="96">
        <f t="shared" si="281"/>
        <v>0</v>
      </c>
      <c r="AR602" s="90"/>
      <c r="AS602" s="96">
        <f aca="true" t="shared" si="282" ref="AS602:AY602">SUM(AS603:AS616)/2</f>
        <v>0</v>
      </c>
      <c r="AT602" s="96">
        <f t="shared" si="282"/>
        <v>0.77</v>
      </c>
      <c r="AU602" s="96">
        <f t="shared" si="282"/>
        <v>0</v>
      </c>
      <c r="AV602" s="96">
        <f t="shared" si="282"/>
        <v>8.6</v>
      </c>
      <c r="AW602" s="96">
        <f t="shared" si="282"/>
        <v>3.2</v>
      </c>
      <c r="AX602" s="96">
        <f t="shared" si="282"/>
        <v>0</v>
      </c>
      <c r="AY602" s="98">
        <f t="shared" si="282"/>
        <v>12.570000000000004</v>
      </c>
      <c r="AZ602" s="86"/>
    </row>
    <row r="603" spans="2:52" ht="22.5">
      <c r="B603" s="80"/>
      <c r="C603" s="101" t="s">
        <v>533</v>
      </c>
      <c r="D603" s="102"/>
      <c r="E603" s="103"/>
      <c r="F603" s="103"/>
      <c r="G603" s="104"/>
      <c r="H603" s="104"/>
      <c r="I603" s="104"/>
      <c r="J603" s="104"/>
      <c r="K603" s="104"/>
      <c r="L603" s="104"/>
      <c r="M603" s="104"/>
      <c r="N603" s="104"/>
      <c r="O603" s="104"/>
      <c r="P603" s="104"/>
      <c r="Q603" s="104"/>
      <c r="R603" s="104"/>
      <c r="S603" s="104"/>
      <c r="T603" s="104"/>
      <c r="U603" s="104"/>
      <c r="V603" s="104"/>
      <c r="W603" s="104"/>
      <c r="X603" s="104"/>
      <c r="Y603" s="104"/>
      <c r="Z603" s="104"/>
      <c r="AA603" s="104"/>
      <c r="AB603" s="104"/>
      <c r="AC603" s="104"/>
      <c r="AD603" s="104"/>
      <c r="AE603" s="104"/>
      <c r="AF603" s="104"/>
      <c r="AG603" s="104"/>
      <c r="AH603" s="104"/>
      <c r="AI603" s="104"/>
      <c r="AJ603" s="104"/>
      <c r="AK603" s="104"/>
      <c r="AL603" s="104"/>
      <c r="AM603" s="104"/>
      <c r="AN603" s="104"/>
      <c r="AO603" s="104"/>
      <c r="AP603" s="104"/>
      <c r="AQ603" s="104"/>
      <c r="AR603" s="104"/>
      <c r="AS603" s="104"/>
      <c r="AT603" s="104"/>
      <c r="AU603" s="104"/>
      <c r="AV603" s="104"/>
      <c r="AW603" s="104"/>
      <c r="AX603" s="104"/>
      <c r="AY603" s="105"/>
      <c r="AZ603" s="86"/>
    </row>
    <row r="604" spans="2:52" ht="22.5">
      <c r="B604" s="73"/>
      <c r="C604" s="222" t="s">
        <v>534</v>
      </c>
      <c r="D604" s="237" t="s">
        <v>25</v>
      </c>
      <c r="E604" s="228"/>
      <c r="F604" s="219" t="s">
        <v>121</v>
      </c>
      <c r="G604" s="210"/>
      <c r="H604" s="210"/>
      <c r="I604" s="216">
        <v>4.2</v>
      </c>
      <c r="J604" s="216">
        <v>0</v>
      </c>
      <c r="K604" s="219">
        <v>2014</v>
      </c>
      <c r="L604" s="219">
        <v>2014</v>
      </c>
      <c r="M604" s="216">
        <f>AV605</f>
        <v>5.4</v>
      </c>
      <c r="N604" s="216"/>
      <c r="O604" s="216">
        <f>AU605</f>
        <v>0</v>
      </c>
      <c r="P604" s="210"/>
      <c r="Q604" s="210"/>
      <c r="R604" s="216"/>
      <c r="S604" s="216"/>
      <c r="T604" s="210"/>
      <c r="U604" s="210"/>
      <c r="V604" s="216"/>
      <c r="W604" s="216"/>
      <c r="X604" s="210"/>
      <c r="Y604" s="210"/>
      <c r="Z604" s="216"/>
      <c r="AA604" s="216"/>
      <c r="AB604" s="210"/>
      <c r="AC604" s="210"/>
      <c r="AD604" s="216">
        <v>4.2</v>
      </c>
      <c r="AE604" s="216"/>
      <c r="AF604" s="210"/>
      <c r="AG604" s="210"/>
      <c r="AH604" s="216"/>
      <c r="AI604" s="216"/>
      <c r="AJ604" s="210"/>
      <c r="AK604" s="210"/>
      <c r="AL604" s="210"/>
      <c r="AM604" s="210"/>
      <c r="AN604" s="213">
        <f>P604+T604+X604+AB604+AF604+AJ604</f>
        <v>0</v>
      </c>
      <c r="AO604" s="213">
        <f>Q604+U604+Y604+AC604+AG604+AK604</f>
        <v>0</v>
      </c>
      <c r="AP604" s="213">
        <f>R604+V604+Z604+AD604+AH604+AL604</f>
        <v>4.2</v>
      </c>
      <c r="AQ604" s="209">
        <f>S604+W604+AA604+AE604+AI604+AM604</f>
        <v>0</v>
      </c>
      <c r="AR604" s="116" t="s">
        <v>122</v>
      </c>
      <c r="AS604" s="117">
        <f aca="true" t="shared" si="283" ref="AS604:AX604">SUM(AS605:AS606)</f>
        <v>0</v>
      </c>
      <c r="AT604" s="117">
        <f t="shared" si="283"/>
        <v>0</v>
      </c>
      <c r="AU604" s="117">
        <f t="shared" si="283"/>
        <v>0</v>
      </c>
      <c r="AV604" s="117">
        <f t="shared" si="283"/>
        <v>5.4</v>
      </c>
      <c r="AW604" s="117">
        <f t="shared" si="283"/>
        <v>3.2</v>
      </c>
      <c r="AX604" s="117">
        <f t="shared" si="283"/>
        <v>0</v>
      </c>
      <c r="AY604" s="98">
        <f>SUM(AS604:AX604)</f>
        <v>8.600000000000001</v>
      </c>
      <c r="AZ604" s="74"/>
    </row>
    <row r="605" spans="2:52" ht="90">
      <c r="B605" s="73"/>
      <c r="C605" s="223"/>
      <c r="D605" s="238"/>
      <c r="E605" s="229"/>
      <c r="F605" s="220"/>
      <c r="G605" s="211"/>
      <c r="H605" s="211"/>
      <c r="I605" s="217"/>
      <c r="J605" s="217"/>
      <c r="K605" s="220"/>
      <c r="L605" s="220"/>
      <c r="M605" s="217"/>
      <c r="N605" s="217"/>
      <c r="O605" s="217"/>
      <c r="P605" s="211"/>
      <c r="Q605" s="211"/>
      <c r="R605" s="217"/>
      <c r="S605" s="217"/>
      <c r="T605" s="211"/>
      <c r="U605" s="211"/>
      <c r="V605" s="217"/>
      <c r="W605" s="217"/>
      <c r="X605" s="211"/>
      <c r="Y605" s="211"/>
      <c r="Z605" s="217"/>
      <c r="AA605" s="217"/>
      <c r="AB605" s="211"/>
      <c r="AC605" s="211"/>
      <c r="AD605" s="217"/>
      <c r="AE605" s="217"/>
      <c r="AF605" s="211"/>
      <c r="AG605" s="211"/>
      <c r="AH605" s="217"/>
      <c r="AI605" s="217"/>
      <c r="AJ605" s="211"/>
      <c r="AK605" s="211"/>
      <c r="AL605" s="211"/>
      <c r="AM605" s="211"/>
      <c r="AN605" s="214"/>
      <c r="AO605" s="214"/>
      <c r="AP605" s="214"/>
      <c r="AQ605" s="209"/>
      <c r="AR605" s="118" t="s">
        <v>354</v>
      </c>
      <c r="AS605" s="119"/>
      <c r="AT605" s="119"/>
      <c r="AU605" s="119"/>
      <c r="AV605" s="119">
        <f>11.4-6</f>
        <v>5.4</v>
      </c>
      <c r="AW605" s="119">
        <v>3.2</v>
      </c>
      <c r="AX605" s="120"/>
      <c r="AY605" s="98">
        <f>SUM(AS605:AX605)</f>
        <v>8.600000000000001</v>
      </c>
      <c r="AZ605" s="74"/>
    </row>
    <row r="606" spans="2:52" ht="12.75">
      <c r="B606" s="73"/>
      <c r="C606" s="224"/>
      <c r="D606" s="239"/>
      <c r="E606" s="230"/>
      <c r="F606" s="221"/>
      <c r="G606" s="212"/>
      <c r="H606" s="212"/>
      <c r="I606" s="218"/>
      <c r="J606" s="218"/>
      <c r="K606" s="221"/>
      <c r="L606" s="221"/>
      <c r="M606" s="218"/>
      <c r="N606" s="218"/>
      <c r="O606" s="218"/>
      <c r="P606" s="212"/>
      <c r="Q606" s="212"/>
      <c r="R606" s="218"/>
      <c r="S606" s="218"/>
      <c r="T606" s="212"/>
      <c r="U606" s="212"/>
      <c r="V606" s="218"/>
      <c r="W606" s="218"/>
      <c r="X606" s="212"/>
      <c r="Y606" s="212"/>
      <c r="Z606" s="218"/>
      <c r="AA606" s="218"/>
      <c r="AB606" s="212"/>
      <c r="AC606" s="212"/>
      <c r="AD606" s="218"/>
      <c r="AE606" s="218"/>
      <c r="AF606" s="212"/>
      <c r="AG606" s="212"/>
      <c r="AH606" s="218"/>
      <c r="AI606" s="218"/>
      <c r="AJ606" s="212"/>
      <c r="AK606" s="212"/>
      <c r="AL606" s="212"/>
      <c r="AM606" s="212"/>
      <c r="AN606" s="215"/>
      <c r="AO606" s="215"/>
      <c r="AP606" s="215"/>
      <c r="AQ606" s="209"/>
      <c r="AR606" s="121" t="s">
        <v>124</v>
      </c>
      <c r="AS606" s="121"/>
      <c r="AT606" s="121"/>
      <c r="AU606" s="121"/>
      <c r="AV606" s="121"/>
      <c r="AW606" s="121"/>
      <c r="AX606" s="121"/>
      <c r="AY606" s="122"/>
      <c r="AZ606" s="74"/>
    </row>
    <row r="607" spans="2:52" ht="22.5">
      <c r="B607" s="73"/>
      <c r="C607" s="222" t="s">
        <v>535</v>
      </c>
      <c r="D607" s="237" t="s">
        <v>26</v>
      </c>
      <c r="E607" s="228"/>
      <c r="F607" s="219" t="s">
        <v>121</v>
      </c>
      <c r="G607" s="210"/>
      <c r="H607" s="210"/>
      <c r="I607" s="216">
        <v>2.1</v>
      </c>
      <c r="J607" s="216">
        <v>0</v>
      </c>
      <c r="K607" s="219">
        <v>2014</v>
      </c>
      <c r="L607" s="219">
        <v>2014</v>
      </c>
      <c r="M607" s="216">
        <f>AS608+AT608+AU608+AV608+AW608</f>
        <v>1.6</v>
      </c>
      <c r="N607" s="216"/>
      <c r="O607" s="216">
        <f>AU608</f>
        <v>0</v>
      </c>
      <c r="P607" s="210"/>
      <c r="Q607" s="210"/>
      <c r="R607" s="216"/>
      <c r="S607" s="216"/>
      <c r="T607" s="210"/>
      <c r="U607" s="210"/>
      <c r="V607" s="216"/>
      <c r="W607" s="216"/>
      <c r="X607" s="210"/>
      <c r="Y607" s="210"/>
      <c r="Z607" s="216"/>
      <c r="AA607" s="216"/>
      <c r="AB607" s="210"/>
      <c r="AC607" s="210"/>
      <c r="AD607" s="216">
        <v>2.1</v>
      </c>
      <c r="AE607" s="216"/>
      <c r="AF607" s="210"/>
      <c r="AG607" s="210"/>
      <c r="AH607" s="216"/>
      <c r="AI607" s="216"/>
      <c r="AJ607" s="210"/>
      <c r="AK607" s="210"/>
      <c r="AL607" s="210"/>
      <c r="AM607" s="210"/>
      <c r="AN607" s="213">
        <f>P607+T607+X607+AB607+AF607+AJ607</f>
        <v>0</v>
      </c>
      <c r="AO607" s="213">
        <f>Q607+U607+Y607+AC607+AG607+AK607</f>
        <v>0</v>
      </c>
      <c r="AP607" s="213">
        <f>R607+V607+Z607+AD607+AH607+AL607</f>
        <v>2.1</v>
      </c>
      <c r="AQ607" s="209">
        <f>S607+W607+AA607+AE607+AI607+AM607</f>
        <v>0</v>
      </c>
      <c r="AR607" s="116" t="s">
        <v>122</v>
      </c>
      <c r="AS607" s="117">
        <f aca="true" t="shared" si="284" ref="AS607:AX607">SUM(AS608:AS609)</f>
        <v>0</v>
      </c>
      <c r="AT607" s="117">
        <f t="shared" si="284"/>
        <v>0</v>
      </c>
      <c r="AU607" s="117">
        <f t="shared" si="284"/>
        <v>0</v>
      </c>
      <c r="AV607" s="117">
        <f t="shared" si="284"/>
        <v>1.6</v>
      </c>
      <c r="AW607" s="117">
        <f t="shared" si="284"/>
        <v>0</v>
      </c>
      <c r="AX607" s="117">
        <f t="shared" si="284"/>
        <v>0</v>
      </c>
      <c r="AY607" s="98">
        <f>SUM(AS607:AX607)</f>
        <v>1.6</v>
      </c>
      <c r="AZ607" s="74"/>
    </row>
    <row r="608" spans="2:52" ht="45">
      <c r="B608" s="73"/>
      <c r="C608" s="223"/>
      <c r="D608" s="238"/>
      <c r="E608" s="229"/>
      <c r="F608" s="220"/>
      <c r="G608" s="211"/>
      <c r="H608" s="211"/>
      <c r="I608" s="217"/>
      <c r="J608" s="217"/>
      <c r="K608" s="220"/>
      <c r="L608" s="220"/>
      <c r="M608" s="217"/>
      <c r="N608" s="217"/>
      <c r="O608" s="217"/>
      <c r="P608" s="211"/>
      <c r="Q608" s="211"/>
      <c r="R608" s="217"/>
      <c r="S608" s="217"/>
      <c r="T608" s="211"/>
      <c r="U608" s="211"/>
      <c r="V608" s="217"/>
      <c r="W608" s="217"/>
      <c r="X608" s="211"/>
      <c r="Y608" s="211"/>
      <c r="Z608" s="217"/>
      <c r="AA608" s="217"/>
      <c r="AB608" s="211"/>
      <c r="AC608" s="211"/>
      <c r="AD608" s="217"/>
      <c r="AE608" s="217"/>
      <c r="AF608" s="211"/>
      <c r="AG608" s="211"/>
      <c r="AH608" s="217"/>
      <c r="AI608" s="217"/>
      <c r="AJ608" s="211"/>
      <c r="AK608" s="211"/>
      <c r="AL608" s="211"/>
      <c r="AM608" s="211"/>
      <c r="AN608" s="214"/>
      <c r="AO608" s="214"/>
      <c r="AP608" s="214"/>
      <c r="AQ608" s="209"/>
      <c r="AR608" s="118" t="s">
        <v>123</v>
      </c>
      <c r="AS608" s="119"/>
      <c r="AT608" s="119"/>
      <c r="AU608" s="119"/>
      <c r="AV608" s="119">
        <v>1.6</v>
      </c>
      <c r="AW608" s="119"/>
      <c r="AX608" s="120"/>
      <c r="AY608" s="98">
        <f>SUM(AS608:AX608)</f>
        <v>1.6</v>
      </c>
      <c r="AZ608" s="74"/>
    </row>
    <row r="609" spans="2:52" ht="12.75">
      <c r="B609" s="73"/>
      <c r="C609" s="224"/>
      <c r="D609" s="239"/>
      <c r="E609" s="230"/>
      <c r="F609" s="221"/>
      <c r="G609" s="212"/>
      <c r="H609" s="212"/>
      <c r="I609" s="218"/>
      <c r="J609" s="218"/>
      <c r="K609" s="221"/>
      <c r="L609" s="221"/>
      <c r="M609" s="218"/>
      <c r="N609" s="218"/>
      <c r="O609" s="218"/>
      <c r="P609" s="212"/>
      <c r="Q609" s="212"/>
      <c r="R609" s="218"/>
      <c r="S609" s="218"/>
      <c r="T609" s="212"/>
      <c r="U609" s="212"/>
      <c r="V609" s="218"/>
      <c r="W609" s="218"/>
      <c r="X609" s="212"/>
      <c r="Y609" s="212"/>
      <c r="Z609" s="218"/>
      <c r="AA609" s="218"/>
      <c r="AB609" s="212"/>
      <c r="AC609" s="212"/>
      <c r="AD609" s="218"/>
      <c r="AE609" s="218"/>
      <c r="AF609" s="212"/>
      <c r="AG609" s="212"/>
      <c r="AH609" s="218"/>
      <c r="AI609" s="218"/>
      <c r="AJ609" s="212"/>
      <c r="AK609" s="212"/>
      <c r="AL609" s="212"/>
      <c r="AM609" s="212"/>
      <c r="AN609" s="215"/>
      <c r="AO609" s="215"/>
      <c r="AP609" s="215"/>
      <c r="AQ609" s="209"/>
      <c r="AR609" s="121" t="s">
        <v>124</v>
      </c>
      <c r="AS609" s="121"/>
      <c r="AT609" s="121"/>
      <c r="AU609" s="121"/>
      <c r="AV609" s="121"/>
      <c r="AW609" s="121"/>
      <c r="AX609" s="121"/>
      <c r="AY609" s="122"/>
      <c r="AZ609" s="74"/>
    </row>
    <row r="610" spans="2:52" ht="22.5">
      <c r="B610" s="73"/>
      <c r="C610" s="222" t="s">
        <v>536</v>
      </c>
      <c r="D610" s="237" t="s">
        <v>27</v>
      </c>
      <c r="E610" s="228"/>
      <c r="F610" s="219" t="s">
        <v>121</v>
      </c>
      <c r="G610" s="210"/>
      <c r="H610" s="210"/>
      <c r="I610" s="216">
        <v>1.2</v>
      </c>
      <c r="J610" s="216">
        <v>0</v>
      </c>
      <c r="K610" s="219">
        <v>2014</v>
      </c>
      <c r="L610" s="219">
        <v>2014</v>
      </c>
      <c r="M610" s="216">
        <f>AS611+AT611+AU611+AV611+AW611</f>
        <v>1.6</v>
      </c>
      <c r="N610" s="216"/>
      <c r="O610" s="216">
        <f>AU611</f>
        <v>0</v>
      </c>
      <c r="P610" s="210"/>
      <c r="Q610" s="210"/>
      <c r="R610" s="216"/>
      <c r="S610" s="216"/>
      <c r="T610" s="210"/>
      <c r="U610" s="210"/>
      <c r="V610" s="216"/>
      <c r="W610" s="216"/>
      <c r="X610" s="210"/>
      <c r="Y610" s="210"/>
      <c r="Z610" s="216"/>
      <c r="AA610" s="216"/>
      <c r="AB610" s="210"/>
      <c r="AC610" s="210"/>
      <c r="AD610" s="216">
        <v>1.2</v>
      </c>
      <c r="AE610" s="216"/>
      <c r="AF610" s="210"/>
      <c r="AG610" s="210"/>
      <c r="AH610" s="216"/>
      <c r="AI610" s="216"/>
      <c r="AJ610" s="210"/>
      <c r="AK610" s="210"/>
      <c r="AL610" s="210"/>
      <c r="AM610" s="210"/>
      <c r="AN610" s="213">
        <f>P610+T610+X610+AB610+AF610+AJ610</f>
        <v>0</v>
      </c>
      <c r="AO610" s="213">
        <f>Q610+U610+Y610+AC610+AG610+AK610</f>
        <v>0</v>
      </c>
      <c r="AP610" s="213">
        <f>R610+V610+Z610+AD610+AH610+AL610</f>
        <v>1.2</v>
      </c>
      <c r="AQ610" s="209">
        <f>S610+W610+AA610+AE610+AI610+AM610</f>
        <v>0</v>
      </c>
      <c r="AR610" s="116" t="s">
        <v>122</v>
      </c>
      <c r="AS610" s="117">
        <f aca="true" t="shared" si="285" ref="AS610:AX610">SUM(AS611:AS612)</f>
        <v>0</v>
      </c>
      <c r="AT610" s="117">
        <f t="shared" si="285"/>
        <v>0</v>
      </c>
      <c r="AU610" s="117">
        <f t="shared" si="285"/>
        <v>0</v>
      </c>
      <c r="AV610" s="117">
        <f t="shared" si="285"/>
        <v>1.6</v>
      </c>
      <c r="AW610" s="117">
        <f t="shared" si="285"/>
        <v>0</v>
      </c>
      <c r="AX610" s="117">
        <f t="shared" si="285"/>
        <v>0</v>
      </c>
      <c r="AY610" s="98">
        <f>SUM(AS610:AX610)</f>
        <v>1.6</v>
      </c>
      <c r="AZ610" s="74"/>
    </row>
    <row r="611" spans="2:52" ht="45">
      <c r="B611" s="73"/>
      <c r="C611" s="223"/>
      <c r="D611" s="238"/>
      <c r="E611" s="229"/>
      <c r="F611" s="220"/>
      <c r="G611" s="211"/>
      <c r="H611" s="211"/>
      <c r="I611" s="217"/>
      <c r="J611" s="217"/>
      <c r="K611" s="220"/>
      <c r="L611" s="220"/>
      <c r="M611" s="217"/>
      <c r="N611" s="217"/>
      <c r="O611" s="217"/>
      <c r="P611" s="211"/>
      <c r="Q611" s="211"/>
      <c r="R611" s="217"/>
      <c r="S611" s="217"/>
      <c r="T611" s="211"/>
      <c r="U611" s="211"/>
      <c r="V611" s="217"/>
      <c r="W611" s="217"/>
      <c r="X611" s="211"/>
      <c r="Y611" s="211"/>
      <c r="Z611" s="217"/>
      <c r="AA611" s="217"/>
      <c r="AB611" s="211"/>
      <c r="AC611" s="211"/>
      <c r="AD611" s="217"/>
      <c r="AE611" s="217"/>
      <c r="AF611" s="211"/>
      <c r="AG611" s="211"/>
      <c r="AH611" s="217"/>
      <c r="AI611" s="217"/>
      <c r="AJ611" s="211"/>
      <c r="AK611" s="211"/>
      <c r="AL611" s="211"/>
      <c r="AM611" s="211"/>
      <c r="AN611" s="214"/>
      <c r="AO611" s="214"/>
      <c r="AP611" s="214"/>
      <c r="AQ611" s="209"/>
      <c r="AR611" s="118" t="s">
        <v>123</v>
      </c>
      <c r="AS611" s="119"/>
      <c r="AT611" s="119"/>
      <c r="AU611" s="119"/>
      <c r="AV611" s="119">
        <v>1.6</v>
      </c>
      <c r="AW611" s="119"/>
      <c r="AX611" s="120"/>
      <c r="AY611" s="98">
        <f>SUM(AS611:AX611)</f>
        <v>1.6</v>
      </c>
      <c r="AZ611" s="74"/>
    </row>
    <row r="612" spans="2:52" ht="12.75">
      <c r="B612" s="73"/>
      <c r="C612" s="224"/>
      <c r="D612" s="239"/>
      <c r="E612" s="230"/>
      <c r="F612" s="221"/>
      <c r="G612" s="212"/>
      <c r="H612" s="212"/>
      <c r="I612" s="218"/>
      <c r="J612" s="218"/>
      <c r="K612" s="221"/>
      <c r="L612" s="221"/>
      <c r="M612" s="218"/>
      <c r="N612" s="218"/>
      <c r="O612" s="218"/>
      <c r="P612" s="212"/>
      <c r="Q612" s="212"/>
      <c r="R612" s="218"/>
      <c r="S612" s="218"/>
      <c r="T612" s="212"/>
      <c r="U612" s="212"/>
      <c r="V612" s="218"/>
      <c r="W612" s="218"/>
      <c r="X612" s="212"/>
      <c r="Y612" s="212"/>
      <c r="Z612" s="218"/>
      <c r="AA612" s="218"/>
      <c r="AB612" s="212"/>
      <c r="AC612" s="212"/>
      <c r="AD612" s="218"/>
      <c r="AE612" s="218"/>
      <c r="AF612" s="212"/>
      <c r="AG612" s="212"/>
      <c r="AH612" s="218"/>
      <c r="AI612" s="218"/>
      <c r="AJ612" s="212"/>
      <c r="AK612" s="212"/>
      <c r="AL612" s="212"/>
      <c r="AM612" s="212"/>
      <c r="AN612" s="215"/>
      <c r="AO612" s="215"/>
      <c r="AP612" s="215"/>
      <c r="AQ612" s="209"/>
      <c r="AR612" s="121" t="s">
        <v>124</v>
      </c>
      <c r="AS612" s="121"/>
      <c r="AT612" s="121"/>
      <c r="AU612" s="121"/>
      <c r="AV612" s="121"/>
      <c r="AW612" s="121"/>
      <c r="AX612" s="121"/>
      <c r="AY612" s="122"/>
      <c r="AZ612" s="74"/>
    </row>
    <row r="613" spans="2:52" ht="22.5">
      <c r="B613" s="73"/>
      <c r="C613" s="222" t="s">
        <v>537</v>
      </c>
      <c r="D613" s="237" t="s">
        <v>538</v>
      </c>
      <c r="E613" s="228"/>
      <c r="F613" s="219" t="s">
        <v>121</v>
      </c>
      <c r="G613" s="210"/>
      <c r="H613" s="210"/>
      <c r="I613" s="216">
        <v>3.8</v>
      </c>
      <c r="J613" s="216">
        <v>0</v>
      </c>
      <c r="K613" s="219">
        <v>2012</v>
      </c>
      <c r="L613" s="219">
        <v>2012</v>
      </c>
      <c r="M613" s="216">
        <f>AS614+AT614+AU614+AV614+AW614</f>
        <v>0.77</v>
      </c>
      <c r="N613" s="216"/>
      <c r="O613" s="216">
        <f>AU614</f>
        <v>0</v>
      </c>
      <c r="P613" s="210"/>
      <c r="Q613" s="210"/>
      <c r="R613" s="216"/>
      <c r="S613" s="216"/>
      <c r="T613" s="210"/>
      <c r="U613" s="210"/>
      <c r="V613" s="216">
        <v>3.8</v>
      </c>
      <c r="W613" s="216"/>
      <c r="X613" s="210"/>
      <c r="Y613" s="210"/>
      <c r="Z613" s="216"/>
      <c r="AA613" s="216"/>
      <c r="AB613" s="210"/>
      <c r="AC613" s="210"/>
      <c r="AD613" s="216"/>
      <c r="AE613" s="216"/>
      <c r="AF613" s="210"/>
      <c r="AG613" s="210"/>
      <c r="AH613" s="216"/>
      <c r="AI613" s="216"/>
      <c r="AJ613" s="210"/>
      <c r="AK613" s="210"/>
      <c r="AL613" s="210"/>
      <c r="AM613" s="210"/>
      <c r="AN613" s="213">
        <f>P613+T613+X613+AB613+AF613+AJ613</f>
        <v>0</v>
      </c>
      <c r="AO613" s="213">
        <f>Q613+U613+Y613+AC613+AG613+AK613</f>
        <v>0</v>
      </c>
      <c r="AP613" s="213">
        <f>R613+V613+Z613+AD613+AH613+AL613</f>
        <v>3.8</v>
      </c>
      <c r="AQ613" s="209">
        <f>S613+W613+AA613+AE613+AI613+AM613</f>
        <v>0</v>
      </c>
      <c r="AR613" s="116" t="s">
        <v>122</v>
      </c>
      <c r="AS613" s="117">
        <f aca="true" t="shared" si="286" ref="AS613:AX613">SUM(AS614:AS615)</f>
        <v>0</v>
      </c>
      <c r="AT613" s="117">
        <f t="shared" si="286"/>
        <v>0.77</v>
      </c>
      <c r="AU613" s="117">
        <f t="shared" si="286"/>
        <v>0</v>
      </c>
      <c r="AV613" s="117">
        <f t="shared" si="286"/>
        <v>0</v>
      </c>
      <c r="AW613" s="117">
        <f t="shared" si="286"/>
        <v>0</v>
      </c>
      <c r="AX613" s="117">
        <f t="shared" si="286"/>
        <v>0</v>
      </c>
      <c r="AY613" s="98">
        <f>SUM(AS613:AX613)</f>
        <v>0.77</v>
      </c>
      <c r="AZ613" s="74"/>
    </row>
    <row r="614" spans="2:52" ht="56.25">
      <c r="B614" s="73"/>
      <c r="C614" s="223"/>
      <c r="D614" s="238"/>
      <c r="E614" s="229"/>
      <c r="F614" s="220"/>
      <c r="G614" s="211"/>
      <c r="H614" s="211"/>
      <c r="I614" s="217"/>
      <c r="J614" s="217"/>
      <c r="K614" s="220"/>
      <c r="L614" s="220"/>
      <c r="M614" s="217"/>
      <c r="N614" s="217"/>
      <c r="O614" s="217"/>
      <c r="P614" s="211"/>
      <c r="Q614" s="211"/>
      <c r="R614" s="217"/>
      <c r="S614" s="217"/>
      <c r="T614" s="211"/>
      <c r="U614" s="211"/>
      <c r="V614" s="217"/>
      <c r="W614" s="217"/>
      <c r="X614" s="211"/>
      <c r="Y614" s="211"/>
      <c r="Z614" s="217"/>
      <c r="AA614" s="217"/>
      <c r="AB614" s="211"/>
      <c r="AC614" s="211"/>
      <c r="AD614" s="217"/>
      <c r="AE614" s="217"/>
      <c r="AF614" s="211"/>
      <c r="AG614" s="211"/>
      <c r="AH614" s="217"/>
      <c r="AI614" s="217"/>
      <c r="AJ614" s="211"/>
      <c r="AK614" s="211"/>
      <c r="AL614" s="211"/>
      <c r="AM614" s="211"/>
      <c r="AN614" s="214"/>
      <c r="AO614" s="214"/>
      <c r="AP614" s="214"/>
      <c r="AQ614" s="209"/>
      <c r="AR614" s="118" t="s">
        <v>539</v>
      </c>
      <c r="AS614" s="119"/>
      <c r="AT614" s="119">
        <v>0.77</v>
      </c>
      <c r="AU614" s="119"/>
      <c r="AV614" s="119"/>
      <c r="AW614" s="119"/>
      <c r="AX614" s="120"/>
      <c r="AY614" s="98">
        <f>SUM(AS614:AX614)</f>
        <v>0.77</v>
      </c>
      <c r="AZ614" s="74"/>
    </row>
    <row r="615" spans="2:52" ht="13.5" thickBot="1">
      <c r="B615" s="73"/>
      <c r="C615" s="224"/>
      <c r="D615" s="239"/>
      <c r="E615" s="230"/>
      <c r="F615" s="221"/>
      <c r="G615" s="212"/>
      <c r="H615" s="212"/>
      <c r="I615" s="218"/>
      <c r="J615" s="218"/>
      <c r="K615" s="221"/>
      <c r="L615" s="221"/>
      <c r="M615" s="218"/>
      <c r="N615" s="218"/>
      <c r="O615" s="218"/>
      <c r="P615" s="212"/>
      <c r="Q615" s="212"/>
      <c r="R615" s="218"/>
      <c r="S615" s="218"/>
      <c r="T615" s="212"/>
      <c r="U615" s="212"/>
      <c r="V615" s="218"/>
      <c r="W615" s="218"/>
      <c r="X615" s="212"/>
      <c r="Y615" s="212"/>
      <c r="Z615" s="218"/>
      <c r="AA615" s="218"/>
      <c r="AB615" s="212"/>
      <c r="AC615" s="212"/>
      <c r="AD615" s="218"/>
      <c r="AE615" s="218"/>
      <c r="AF615" s="212"/>
      <c r="AG615" s="212"/>
      <c r="AH615" s="218"/>
      <c r="AI615" s="218"/>
      <c r="AJ615" s="212"/>
      <c r="AK615" s="212"/>
      <c r="AL615" s="212"/>
      <c r="AM615" s="212"/>
      <c r="AN615" s="215"/>
      <c r="AO615" s="215"/>
      <c r="AP615" s="215"/>
      <c r="AQ615" s="209"/>
      <c r="AR615" s="121" t="s">
        <v>124</v>
      </c>
      <c r="AS615" s="121"/>
      <c r="AT615" s="121"/>
      <c r="AU615" s="121"/>
      <c r="AV615" s="121"/>
      <c r="AW615" s="121"/>
      <c r="AX615" s="121"/>
      <c r="AY615" s="122"/>
      <c r="AZ615" s="74"/>
    </row>
    <row r="616" spans="2:52" ht="13.5" thickBot="1">
      <c r="B616" s="80"/>
      <c r="C616" s="106"/>
      <c r="D616" s="113" t="s">
        <v>108</v>
      </c>
      <c r="E616" s="108" t="s">
        <v>109</v>
      </c>
      <c r="F616" s="109"/>
      <c r="G616" s="110"/>
      <c r="H616" s="110"/>
      <c r="I616" s="110"/>
      <c r="J616" s="110"/>
      <c r="K616" s="110"/>
      <c r="L616" s="110"/>
      <c r="M616" s="110"/>
      <c r="N616" s="110"/>
      <c r="O616" s="110"/>
      <c r="P616" s="110"/>
      <c r="Q616" s="110"/>
      <c r="R616" s="110"/>
      <c r="S616" s="110"/>
      <c r="T616" s="110"/>
      <c r="U616" s="110"/>
      <c r="V616" s="110"/>
      <c r="W616" s="110"/>
      <c r="X616" s="110"/>
      <c r="Y616" s="110"/>
      <c r="Z616" s="110"/>
      <c r="AA616" s="110"/>
      <c r="AB616" s="110"/>
      <c r="AC616" s="110"/>
      <c r="AD616" s="110"/>
      <c r="AE616" s="110"/>
      <c r="AF616" s="110"/>
      <c r="AG616" s="110"/>
      <c r="AH616" s="110"/>
      <c r="AI616" s="110"/>
      <c r="AJ616" s="110"/>
      <c r="AK616" s="110"/>
      <c r="AL616" s="110"/>
      <c r="AM616" s="110"/>
      <c r="AN616" s="110"/>
      <c r="AO616" s="110"/>
      <c r="AP616" s="110"/>
      <c r="AQ616" s="110"/>
      <c r="AR616" s="110"/>
      <c r="AS616" s="110"/>
      <c r="AT616" s="110"/>
      <c r="AU616" s="110"/>
      <c r="AV616" s="110"/>
      <c r="AW616" s="110"/>
      <c r="AX616" s="114"/>
      <c r="AY616" s="115"/>
      <c r="AZ616" s="86"/>
    </row>
    <row r="617" spans="2:52" ht="12.75">
      <c r="B617" s="80"/>
      <c r="C617" s="94" t="s">
        <v>540</v>
      </c>
      <c r="D617" s="100" t="s">
        <v>117</v>
      </c>
      <c r="E617" s="100"/>
      <c r="F617" s="100"/>
      <c r="G617" s="96">
        <f>SUM(G618:G727)</f>
        <v>0</v>
      </c>
      <c r="H617" s="96">
        <f>SUM(H618:H727)</f>
        <v>0</v>
      </c>
      <c r="I617" s="96">
        <f>SUM(I618:I727)</f>
        <v>66.22000000000001</v>
      </c>
      <c r="J617" s="96">
        <f>SUM(J618:J727)</f>
        <v>0</v>
      </c>
      <c r="K617" s="97"/>
      <c r="L617" s="97"/>
      <c r="M617" s="96">
        <f aca="true" t="shared" si="287" ref="M617:AQ617">SUM(M618:M727)</f>
        <v>89.80526</v>
      </c>
      <c r="N617" s="96">
        <f t="shared" si="287"/>
        <v>0</v>
      </c>
      <c r="O617" s="96">
        <f t="shared" si="287"/>
        <v>25.530260000000002</v>
      </c>
      <c r="P617" s="96">
        <f t="shared" si="287"/>
        <v>0</v>
      </c>
      <c r="Q617" s="96">
        <f t="shared" si="287"/>
        <v>0</v>
      </c>
      <c r="R617" s="96">
        <f t="shared" si="287"/>
        <v>0</v>
      </c>
      <c r="S617" s="96">
        <f t="shared" si="287"/>
        <v>0</v>
      </c>
      <c r="T617" s="96">
        <f t="shared" si="287"/>
        <v>0</v>
      </c>
      <c r="U617" s="96">
        <f t="shared" si="287"/>
        <v>0</v>
      </c>
      <c r="V617" s="96">
        <f t="shared" si="287"/>
        <v>15.040000000000001</v>
      </c>
      <c r="W617" s="96">
        <f t="shared" si="287"/>
        <v>0</v>
      </c>
      <c r="X617" s="96">
        <f t="shared" si="287"/>
        <v>0</v>
      </c>
      <c r="Y617" s="96">
        <f t="shared" si="287"/>
        <v>0</v>
      </c>
      <c r="Z617" s="96">
        <f t="shared" si="287"/>
        <v>14.909999999999998</v>
      </c>
      <c r="AA617" s="96">
        <f t="shared" si="287"/>
        <v>0</v>
      </c>
      <c r="AB617" s="96">
        <f t="shared" si="287"/>
        <v>0</v>
      </c>
      <c r="AC617" s="96">
        <f t="shared" si="287"/>
        <v>0</v>
      </c>
      <c r="AD617" s="96">
        <f t="shared" si="287"/>
        <v>16.14</v>
      </c>
      <c r="AE617" s="96">
        <f t="shared" si="287"/>
        <v>0</v>
      </c>
      <c r="AF617" s="96">
        <f t="shared" si="287"/>
        <v>0</v>
      </c>
      <c r="AG617" s="96">
        <f t="shared" si="287"/>
        <v>0</v>
      </c>
      <c r="AH617" s="96">
        <f t="shared" si="287"/>
        <v>14.15</v>
      </c>
      <c r="AI617" s="96">
        <f t="shared" si="287"/>
        <v>0</v>
      </c>
      <c r="AJ617" s="96">
        <f t="shared" si="287"/>
        <v>0</v>
      </c>
      <c r="AK617" s="96">
        <f t="shared" si="287"/>
        <v>0</v>
      </c>
      <c r="AL617" s="96">
        <f t="shared" si="287"/>
        <v>0</v>
      </c>
      <c r="AM617" s="96">
        <f t="shared" si="287"/>
        <v>0</v>
      </c>
      <c r="AN617" s="96">
        <f t="shared" si="287"/>
        <v>0</v>
      </c>
      <c r="AO617" s="96">
        <f t="shared" si="287"/>
        <v>0</v>
      </c>
      <c r="AP617" s="96">
        <f t="shared" si="287"/>
        <v>60.24</v>
      </c>
      <c r="AQ617" s="96">
        <f t="shared" si="287"/>
        <v>0</v>
      </c>
      <c r="AR617" s="90"/>
      <c r="AS617" s="96">
        <f aca="true" t="shared" si="288" ref="AS617:AY617">SUM(AS618:AS727)/2</f>
        <v>0</v>
      </c>
      <c r="AT617" s="96">
        <f t="shared" si="288"/>
        <v>15.36</v>
      </c>
      <c r="AU617" s="96">
        <f t="shared" si="288"/>
        <v>25.53025999999999</v>
      </c>
      <c r="AV617" s="96">
        <f t="shared" si="288"/>
        <v>24.155</v>
      </c>
      <c r="AW617" s="96">
        <f t="shared" si="288"/>
        <v>24.76</v>
      </c>
      <c r="AX617" s="96">
        <f t="shared" si="288"/>
        <v>0</v>
      </c>
      <c r="AY617" s="98">
        <f t="shared" si="288"/>
        <v>89.80525999999996</v>
      </c>
      <c r="AZ617" s="86"/>
    </row>
    <row r="618" spans="2:52" ht="22.5">
      <c r="B618" s="80"/>
      <c r="C618" s="101" t="s">
        <v>541</v>
      </c>
      <c r="D618" s="102"/>
      <c r="E618" s="103"/>
      <c r="F618" s="103"/>
      <c r="G618" s="104"/>
      <c r="H618" s="104"/>
      <c r="I618" s="104"/>
      <c r="J618" s="104"/>
      <c r="K618" s="104"/>
      <c r="L618" s="104"/>
      <c r="M618" s="104"/>
      <c r="N618" s="104"/>
      <c r="O618" s="104"/>
      <c r="P618" s="104"/>
      <c r="Q618" s="104"/>
      <c r="R618" s="104"/>
      <c r="S618" s="104"/>
      <c r="T618" s="104"/>
      <c r="U618" s="104"/>
      <c r="V618" s="104"/>
      <c r="W618" s="104"/>
      <c r="X618" s="104"/>
      <c r="Y618" s="104"/>
      <c r="Z618" s="104"/>
      <c r="AA618" s="104"/>
      <c r="AB618" s="104"/>
      <c r="AC618" s="104"/>
      <c r="AD618" s="104"/>
      <c r="AE618" s="104"/>
      <c r="AF618" s="104"/>
      <c r="AG618" s="104"/>
      <c r="AH618" s="104"/>
      <c r="AI618" s="104"/>
      <c r="AJ618" s="104"/>
      <c r="AK618" s="104"/>
      <c r="AL618" s="104"/>
      <c r="AM618" s="104"/>
      <c r="AN618" s="104"/>
      <c r="AO618" s="104"/>
      <c r="AP618" s="104"/>
      <c r="AQ618" s="104"/>
      <c r="AR618" s="104"/>
      <c r="AS618" s="104"/>
      <c r="AT618" s="104"/>
      <c r="AU618" s="104"/>
      <c r="AV618" s="104"/>
      <c r="AW618" s="104"/>
      <c r="AX618" s="104"/>
      <c r="AY618" s="105"/>
      <c r="AZ618" s="86"/>
    </row>
    <row r="619" spans="2:52" ht="22.5">
      <c r="B619" s="73"/>
      <c r="C619" s="222" t="s">
        <v>542</v>
      </c>
      <c r="D619" s="237" t="s">
        <v>28</v>
      </c>
      <c r="E619" s="228"/>
      <c r="F619" s="219" t="s">
        <v>121</v>
      </c>
      <c r="G619" s="210"/>
      <c r="H619" s="210"/>
      <c r="I619" s="216">
        <v>0.4</v>
      </c>
      <c r="J619" s="216">
        <v>0</v>
      </c>
      <c r="K619" s="219">
        <v>2014</v>
      </c>
      <c r="L619" s="219">
        <v>2014</v>
      </c>
      <c r="M619" s="216">
        <f>AY620</f>
        <v>0.5</v>
      </c>
      <c r="N619" s="216"/>
      <c r="O619" s="216">
        <f>AU620</f>
        <v>0</v>
      </c>
      <c r="P619" s="210"/>
      <c r="Q619" s="210"/>
      <c r="R619" s="216"/>
      <c r="S619" s="216"/>
      <c r="T619" s="210"/>
      <c r="U619" s="210"/>
      <c r="V619" s="216"/>
      <c r="W619" s="216"/>
      <c r="X619" s="210"/>
      <c r="Y619" s="210"/>
      <c r="Z619" s="216"/>
      <c r="AA619" s="216"/>
      <c r="AB619" s="210"/>
      <c r="AC619" s="210"/>
      <c r="AD619" s="216">
        <v>0.4</v>
      </c>
      <c r="AE619" s="216"/>
      <c r="AF619" s="210"/>
      <c r="AG619" s="210"/>
      <c r="AH619" s="216"/>
      <c r="AI619" s="216"/>
      <c r="AJ619" s="210"/>
      <c r="AK619" s="210"/>
      <c r="AL619" s="210"/>
      <c r="AM619" s="210"/>
      <c r="AN619" s="213">
        <f>P619+T619+X619+AB619+AF619+AJ619</f>
        <v>0</v>
      </c>
      <c r="AO619" s="213">
        <f>Q619+U619+Y619+AC619+AG619+AK619</f>
        <v>0</v>
      </c>
      <c r="AP619" s="213">
        <f>R619+V619+Z619+AD619+AH619+AL619</f>
        <v>0.4</v>
      </c>
      <c r="AQ619" s="209">
        <f>S619+W619+AA619+AE619+AI619+AM619</f>
        <v>0</v>
      </c>
      <c r="AR619" s="116" t="s">
        <v>122</v>
      </c>
      <c r="AS619" s="117">
        <f aca="true" t="shared" si="289" ref="AS619:AX619">SUM(AS620:AS621)</f>
        <v>0</v>
      </c>
      <c r="AT619" s="117">
        <f t="shared" si="289"/>
        <v>0</v>
      </c>
      <c r="AU619" s="117">
        <f t="shared" si="289"/>
        <v>0</v>
      </c>
      <c r="AV619" s="117">
        <f t="shared" si="289"/>
        <v>0.5</v>
      </c>
      <c r="AW619" s="117">
        <f t="shared" si="289"/>
        <v>0</v>
      </c>
      <c r="AX619" s="117">
        <f t="shared" si="289"/>
        <v>0</v>
      </c>
      <c r="AY619" s="98">
        <f>SUM(AS619:AX619)</f>
        <v>0.5</v>
      </c>
      <c r="AZ619" s="74"/>
    </row>
    <row r="620" spans="2:52" ht="56.25">
      <c r="B620" s="73"/>
      <c r="C620" s="223"/>
      <c r="D620" s="238"/>
      <c r="E620" s="229"/>
      <c r="F620" s="220"/>
      <c r="G620" s="211"/>
      <c r="H620" s="211"/>
      <c r="I620" s="217"/>
      <c r="J620" s="217"/>
      <c r="K620" s="220"/>
      <c r="L620" s="220"/>
      <c r="M620" s="217"/>
      <c r="N620" s="217"/>
      <c r="O620" s="217"/>
      <c r="P620" s="211"/>
      <c r="Q620" s="211"/>
      <c r="R620" s="217"/>
      <c r="S620" s="217"/>
      <c r="T620" s="211"/>
      <c r="U620" s="211"/>
      <c r="V620" s="217"/>
      <c r="W620" s="217"/>
      <c r="X620" s="211"/>
      <c r="Y620" s="211"/>
      <c r="Z620" s="217"/>
      <c r="AA620" s="217"/>
      <c r="AB620" s="211"/>
      <c r="AC620" s="211"/>
      <c r="AD620" s="217"/>
      <c r="AE620" s="217"/>
      <c r="AF620" s="211"/>
      <c r="AG620" s="211"/>
      <c r="AH620" s="217"/>
      <c r="AI620" s="217"/>
      <c r="AJ620" s="211"/>
      <c r="AK620" s="211"/>
      <c r="AL620" s="211"/>
      <c r="AM620" s="211"/>
      <c r="AN620" s="214"/>
      <c r="AO620" s="214"/>
      <c r="AP620" s="214"/>
      <c r="AQ620" s="209"/>
      <c r="AR620" s="118" t="s">
        <v>539</v>
      </c>
      <c r="AS620" s="119"/>
      <c r="AT620" s="119"/>
      <c r="AU620" s="119"/>
      <c r="AV620" s="119">
        <v>0.5</v>
      </c>
      <c r="AW620" s="119"/>
      <c r="AX620" s="120"/>
      <c r="AY620" s="98">
        <f>SUM(AS620:AX620)</f>
        <v>0.5</v>
      </c>
      <c r="AZ620" s="74"/>
    </row>
    <row r="621" spans="2:52" ht="12.75">
      <c r="B621" s="73"/>
      <c r="C621" s="224"/>
      <c r="D621" s="239"/>
      <c r="E621" s="230"/>
      <c r="F621" s="221"/>
      <c r="G621" s="212"/>
      <c r="H621" s="212"/>
      <c r="I621" s="218"/>
      <c r="J621" s="218"/>
      <c r="K621" s="221"/>
      <c r="L621" s="221"/>
      <c r="M621" s="218"/>
      <c r="N621" s="218"/>
      <c r="O621" s="218"/>
      <c r="P621" s="212"/>
      <c r="Q621" s="212"/>
      <c r="R621" s="218"/>
      <c r="S621" s="218"/>
      <c r="T621" s="212"/>
      <c r="U621" s="212"/>
      <c r="V621" s="218"/>
      <c r="W621" s="218"/>
      <c r="X621" s="212"/>
      <c r="Y621" s="212"/>
      <c r="Z621" s="218"/>
      <c r="AA621" s="218"/>
      <c r="AB621" s="212"/>
      <c r="AC621" s="212"/>
      <c r="AD621" s="218"/>
      <c r="AE621" s="218"/>
      <c r="AF621" s="212"/>
      <c r="AG621" s="212"/>
      <c r="AH621" s="218"/>
      <c r="AI621" s="218"/>
      <c r="AJ621" s="212"/>
      <c r="AK621" s="212"/>
      <c r="AL621" s="212"/>
      <c r="AM621" s="212"/>
      <c r="AN621" s="215"/>
      <c r="AO621" s="215"/>
      <c r="AP621" s="215"/>
      <c r="AQ621" s="209"/>
      <c r="AR621" s="121" t="s">
        <v>124</v>
      </c>
      <c r="AS621" s="121"/>
      <c r="AT621" s="121"/>
      <c r="AU621" s="121"/>
      <c r="AV621" s="121"/>
      <c r="AW621" s="121"/>
      <c r="AX621" s="121"/>
      <c r="AY621" s="122"/>
      <c r="AZ621" s="74"/>
    </row>
    <row r="622" spans="2:52" ht="22.5">
      <c r="B622" s="73"/>
      <c r="C622" s="222" t="s">
        <v>543</v>
      </c>
      <c r="D622" s="237" t="s">
        <v>544</v>
      </c>
      <c r="E622" s="228"/>
      <c r="F622" s="219" t="s">
        <v>121</v>
      </c>
      <c r="G622" s="210"/>
      <c r="H622" s="210"/>
      <c r="I622" s="216">
        <v>0.3</v>
      </c>
      <c r="J622" s="216">
        <v>0</v>
      </c>
      <c r="K622" s="219">
        <v>2013</v>
      </c>
      <c r="L622" s="219">
        <v>2013</v>
      </c>
      <c r="M622" s="216">
        <f>AY623</f>
        <v>0.35</v>
      </c>
      <c r="N622" s="216"/>
      <c r="O622" s="216">
        <f>AU623</f>
        <v>0.35</v>
      </c>
      <c r="P622" s="210"/>
      <c r="Q622" s="210"/>
      <c r="R622" s="216"/>
      <c r="S622" s="216"/>
      <c r="T622" s="210"/>
      <c r="U622" s="210"/>
      <c r="V622" s="216"/>
      <c r="W622" s="216"/>
      <c r="X622" s="210"/>
      <c r="Y622" s="210"/>
      <c r="Z622" s="216">
        <v>0.3</v>
      </c>
      <c r="AA622" s="216"/>
      <c r="AB622" s="210"/>
      <c r="AC622" s="210"/>
      <c r="AD622" s="216"/>
      <c r="AE622" s="216"/>
      <c r="AF622" s="210"/>
      <c r="AG622" s="210"/>
      <c r="AH622" s="216"/>
      <c r="AI622" s="216"/>
      <c r="AJ622" s="210"/>
      <c r="AK622" s="210"/>
      <c r="AL622" s="210"/>
      <c r="AM622" s="210"/>
      <c r="AN622" s="213">
        <f>P622+T622+X622+AB622+AF622+AJ622</f>
        <v>0</v>
      </c>
      <c r="AO622" s="213">
        <f>Q622+U622+Y622+AC622+AG622+AK622</f>
        <v>0</v>
      </c>
      <c r="AP622" s="213">
        <f>R622+V622+Z622+AD622+AH622+AL622</f>
        <v>0.3</v>
      </c>
      <c r="AQ622" s="209">
        <f>S622+W622+AA622+AE622+AI622+AM622</f>
        <v>0</v>
      </c>
      <c r="AR622" s="116" t="s">
        <v>122</v>
      </c>
      <c r="AS622" s="117">
        <f aca="true" t="shared" si="290" ref="AS622:AX622">SUM(AS623:AS624)</f>
        <v>0</v>
      </c>
      <c r="AT622" s="117">
        <f t="shared" si="290"/>
        <v>0</v>
      </c>
      <c r="AU622" s="117">
        <f t="shared" si="290"/>
        <v>0.35</v>
      </c>
      <c r="AV622" s="117">
        <f t="shared" si="290"/>
        <v>0</v>
      </c>
      <c r="AW622" s="117">
        <f t="shared" si="290"/>
        <v>0</v>
      </c>
      <c r="AX622" s="117">
        <f t="shared" si="290"/>
        <v>0</v>
      </c>
      <c r="AY622" s="98">
        <f>SUM(AS622:AX622)</f>
        <v>0.35</v>
      </c>
      <c r="AZ622" s="74"/>
    </row>
    <row r="623" spans="2:52" ht="56.25">
      <c r="B623" s="73"/>
      <c r="C623" s="223"/>
      <c r="D623" s="238"/>
      <c r="E623" s="229"/>
      <c r="F623" s="220"/>
      <c r="G623" s="211"/>
      <c r="H623" s="211"/>
      <c r="I623" s="217"/>
      <c r="J623" s="217"/>
      <c r="K623" s="220"/>
      <c r="L623" s="220"/>
      <c r="M623" s="217"/>
      <c r="N623" s="217"/>
      <c r="O623" s="217"/>
      <c r="P623" s="211"/>
      <c r="Q623" s="211"/>
      <c r="R623" s="217"/>
      <c r="S623" s="217"/>
      <c r="T623" s="211"/>
      <c r="U623" s="211"/>
      <c r="V623" s="217"/>
      <c r="W623" s="217"/>
      <c r="X623" s="211"/>
      <c r="Y623" s="211"/>
      <c r="Z623" s="217"/>
      <c r="AA623" s="217"/>
      <c r="AB623" s="211"/>
      <c r="AC623" s="211"/>
      <c r="AD623" s="217"/>
      <c r="AE623" s="217"/>
      <c r="AF623" s="211"/>
      <c r="AG623" s="211"/>
      <c r="AH623" s="217"/>
      <c r="AI623" s="217"/>
      <c r="AJ623" s="211"/>
      <c r="AK623" s="211"/>
      <c r="AL623" s="211"/>
      <c r="AM623" s="211"/>
      <c r="AN623" s="214"/>
      <c r="AO623" s="214"/>
      <c r="AP623" s="214"/>
      <c r="AQ623" s="209"/>
      <c r="AR623" s="118" t="s">
        <v>539</v>
      </c>
      <c r="AS623" s="119"/>
      <c r="AT623" s="119"/>
      <c r="AU623" s="119">
        <v>0.35</v>
      </c>
      <c r="AV623" s="119"/>
      <c r="AW623" s="119"/>
      <c r="AX623" s="120"/>
      <c r="AY623" s="98">
        <f>SUM(AS623:AX623)</f>
        <v>0.35</v>
      </c>
      <c r="AZ623" s="74"/>
    </row>
    <row r="624" spans="2:52" ht="12.75">
      <c r="B624" s="73"/>
      <c r="C624" s="224"/>
      <c r="D624" s="239"/>
      <c r="E624" s="230"/>
      <c r="F624" s="221"/>
      <c r="G624" s="212"/>
      <c r="H624" s="212"/>
      <c r="I624" s="218"/>
      <c r="J624" s="218"/>
      <c r="K624" s="221"/>
      <c r="L624" s="221"/>
      <c r="M624" s="218"/>
      <c r="N624" s="218"/>
      <c r="O624" s="218"/>
      <c r="P624" s="212"/>
      <c r="Q624" s="212"/>
      <c r="R624" s="218"/>
      <c r="S624" s="218"/>
      <c r="T624" s="212"/>
      <c r="U624" s="212"/>
      <c r="V624" s="218"/>
      <c r="W624" s="218"/>
      <c r="X624" s="212"/>
      <c r="Y624" s="212"/>
      <c r="Z624" s="218"/>
      <c r="AA624" s="218"/>
      <c r="AB624" s="212"/>
      <c r="AC624" s="212"/>
      <c r="AD624" s="218"/>
      <c r="AE624" s="218"/>
      <c r="AF624" s="212"/>
      <c r="AG624" s="212"/>
      <c r="AH624" s="218"/>
      <c r="AI624" s="218"/>
      <c r="AJ624" s="212"/>
      <c r="AK624" s="212"/>
      <c r="AL624" s="212"/>
      <c r="AM624" s="212"/>
      <c r="AN624" s="215"/>
      <c r="AO624" s="215"/>
      <c r="AP624" s="215"/>
      <c r="AQ624" s="209"/>
      <c r="AR624" s="121" t="s">
        <v>124</v>
      </c>
      <c r="AS624" s="121"/>
      <c r="AT624" s="121"/>
      <c r="AU624" s="121"/>
      <c r="AV624" s="121"/>
      <c r="AW624" s="121"/>
      <c r="AX624" s="121"/>
      <c r="AY624" s="122"/>
      <c r="AZ624" s="74"/>
    </row>
    <row r="625" spans="2:52" ht="22.5">
      <c r="B625" s="73"/>
      <c r="C625" s="222" t="s">
        <v>545</v>
      </c>
      <c r="D625" s="237" t="s">
        <v>546</v>
      </c>
      <c r="E625" s="228"/>
      <c r="F625" s="219" t="s">
        <v>121</v>
      </c>
      <c r="G625" s="210"/>
      <c r="H625" s="210"/>
      <c r="I625" s="216">
        <v>0.25</v>
      </c>
      <c r="J625" s="216">
        <v>0</v>
      </c>
      <c r="K625" s="219">
        <v>2013</v>
      </c>
      <c r="L625" s="219">
        <v>2013</v>
      </c>
      <c r="M625" s="216">
        <f>AY626</f>
        <v>0.16</v>
      </c>
      <c r="N625" s="216"/>
      <c r="O625" s="216">
        <f>AU626</f>
        <v>0.16</v>
      </c>
      <c r="P625" s="210"/>
      <c r="Q625" s="210"/>
      <c r="R625" s="216"/>
      <c r="S625" s="216"/>
      <c r="T625" s="210"/>
      <c r="U625" s="210"/>
      <c r="V625" s="216"/>
      <c r="W625" s="216"/>
      <c r="X625" s="210"/>
      <c r="Y625" s="210"/>
      <c r="Z625" s="216">
        <v>0.25</v>
      </c>
      <c r="AA625" s="216"/>
      <c r="AB625" s="210"/>
      <c r="AC625" s="210"/>
      <c r="AD625" s="216"/>
      <c r="AE625" s="216"/>
      <c r="AF625" s="210"/>
      <c r="AG625" s="210"/>
      <c r="AH625" s="216"/>
      <c r="AI625" s="216"/>
      <c r="AJ625" s="210"/>
      <c r="AK625" s="210"/>
      <c r="AL625" s="210"/>
      <c r="AM625" s="210"/>
      <c r="AN625" s="213">
        <f>P625+T625+X625+AB625+AF625+AJ625</f>
        <v>0</v>
      </c>
      <c r="AO625" s="213">
        <f>Q625+U625+Y625+AC625+AG625+AK625</f>
        <v>0</v>
      </c>
      <c r="AP625" s="213">
        <f>R625+V625+Z625+AD625+AH625+AL625</f>
        <v>0.25</v>
      </c>
      <c r="AQ625" s="209">
        <f>S625+W625+AA625+AE625+AI625+AM625</f>
        <v>0</v>
      </c>
      <c r="AR625" s="116" t="s">
        <v>122</v>
      </c>
      <c r="AS625" s="117">
        <f aca="true" t="shared" si="291" ref="AS625:AX625">SUM(AS626:AS627)</f>
        <v>0</v>
      </c>
      <c r="AT625" s="117">
        <f t="shared" si="291"/>
        <v>0</v>
      </c>
      <c r="AU625" s="117">
        <f t="shared" si="291"/>
        <v>0.16</v>
      </c>
      <c r="AV625" s="117">
        <f t="shared" si="291"/>
        <v>0</v>
      </c>
      <c r="AW625" s="117">
        <f t="shared" si="291"/>
        <v>0</v>
      </c>
      <c r="AX625" s="117">
        <f t="shared" si="291"/>
        <v>0</v>
      </c>
      <c r="AY625" s="98">
        <f>SUM(AS625:AX625)</f>
        <v>0.16</v>
      </c>
      <c r="AZ625" s="74"/>
    </row>
    <row r="626" spans="2:52" ht="56.25">
      <c r="B626" s="73"/>
      <c r="C626" s="223"/>
      <c r="D626" s="238"/>
      <c r="E626" s="229"/>
      <c r="F626" s="220"/>
      <c r="G626" s="211"/>
      <c r="H626" s="211"/>
      <c r="I626" s="217"/>
      <c r="J626" s="217"/>
      <c r="K626" s="220"/>
      <c r="L626" s="220"/>
      <c r="M626" s="217"/>
      <c r="N626" s="217"/>
      <c r="O626" s="217"/>
      <c r="P626" s="211"/>
      <c r="Q626" s="211"/>
      <c r="R626" s="217"/>
      <c r="S626" s="217"/>
      <c r="T626" s="211"/>
      <c r="U626" s="211"/>
      <c r="V626" s="217"/>
      <c r="W626" s="217"/>
      <c r="X626" s="211"/>
      <c r="Y626" s="211"/>
      <c r="Z626" s="217"/>
      <c r="AA626" s="217"/>
      <c r="AB626" s="211"/>
      <c r="AC626" s="211"/>
      <c r="AD626" s="217"/>
      <c r="AE626" s="217"/>
      <c r="AF626" s="211"/>
      <c r="AG626" s="211"/>
      <c r="AH626" s="217"/>
      <c r="AI626" s="217"/>
      <c r="AJ626" s="211"/>
      <c r="AK626" s="211"/>
      <c r="AL626" s="211"/>
      <c r="AM626" s="211"/>
      <c r="AN626" s="214"/>
      <c r="AO626" s="214"/>
      <c r="AP626" s="214"/>
      <c r="AQ626" s="209"/>
      <c r="AR626" s="118" t="s">
        <v>539</v>
      </c>
      <c r="AS626" s="119"/>
      <c r="AT626" s="119"/>
      <c r="AU626" s="119">
        <v>0.16</v>
      </c>
      <c r="AV626" s="119"/>
      <c r="AW626" s="119"/>
      <c r="AX626" s="120"/>
      <c r="AY626" s="98">
        <f>SUM(AS626:AX626)</f>
        <v>0.16</v>
      </c>
      <c r="AZ626" s="74"/>
    </row>
    <row r="627" spans="2:52" ht="12.75">
      <c r="B627" s="73"/>
      <c r="C627" s="224"/>
      <c r="D627" s="239"/>
      <c r="E627" s="230"/>
      <c r="F627" s="221"/>
      <c r="G627" s="212"/>
      <c r="H627" s="212"/>
      <c r="I627" s="218"/>
      <c r="J627" s="218"/>
      <c r="K627" s="221"/>
      <c r="L627" s="221"/>
      <c r="M627" s="218"/>
      <c r="N627" s="218"/>
      <c r="O627" s="218"/>
      <c r="P627" s="212"/>
      <c r="Q627" s="212"/>
      <c r="R627" s="218"/>
      <c r="S627" s="218"/>
      <c r="T627" s="212"/>
      <c r="U627" s="212"/>
      <c r="V627" s="218"/>
      <c r="W627" s="218"/>
      <c r="X627" s="212"/>
      <c r="Y627" s="212"/>
      <c r="Z627" s="218"/>
      <c r="AA627" s="218"/>
      <c r="AB627" s="212"/>
      <c r="AC627" s="212"/>
      <c r="AD627" s="218"/>
      <c r="AE627" s="218"/>
      <c r="AF627" s="212"/>
      <c r="AG627" s="212"/>
      <c r="AH627" s="218"/>
      <c r="AI627" s="218"/>
      <c r="AJ627" s="212"/>
      <c r="AK627" s="212"/>
      <c r="AL627" s="212"/>
      <c r="AM627" s="212"/>
      <c r="AN627" s="215"/>
      <c r="AO627" s="215"/>
      <c r="AP627" s="215"/>
      <c r="AQ627" s="209"/>
      <c r="AR627" s="121" t="s">
        <v>124</v>
      </c>
      <c r="AS627" s="121"/>
      <c r="AT627" s="121"/>
      <c r="AU627" s="121"/>
      <c r="AV627" s="121"/>
      <c r="AW627" s="121"/>
      <c r="AX627" s="121"/>
      <c r="AY627" s="122"/>
      <c r="AZ627" s="74"/>
    </row>
    <row r="628" spans="2:52" ht="22.5">
      <c r="B628" s="73"/>
      <c r="C628" s="222" t="s">
        <v>547</v>
      </c>
      <c r="D628" s="237" t="s">
        <v>548</v>
      </c>
      <c r="E628" s="228"/>
      <c r="F628" s="219" t="s">
        <v>121</v>
      </c>
      <c r="G628" s="210"/>
      <c r="H628" s="210"/>
      <c r="I628" s="216">
        <v>0.15</v>
      </c>
      <c r="J628" s="216">
        <v>0</v>
      </c>
      <c r="K628" s="219">
        <v>2013</v>
      </c>
      <c r="L628" s="219">
        <v>2013</v>
      </c>
      <c r="M628" s="216">
        <f>AY629</f>
        <v>0.48025999999999996</v>
      </c>
      <c r="N628" s="216"/>
      <c r="O628" s="216">
        <f>AU629</f>
        <v>0.48025999999999996</v>
      </c>
      <c r="P628" s="210"/>
      <c r="Q628" s="210"/>
      <c r="R628" s="216"/>
      <c r="S628" s="216"/>
      <c r="T628" s="210"/>
      <c r="U628" s="210"/>
      <c r="V628" s="216"/>
      <c r="W628" s="216"/>
      <c r="X628" s="210"/>
      <c r="Y628" s="210"/>
      <c r="Z628" s="216">
        <v>0.15</v>
      </c>
      <c r="AA628" s="216"/>
      <c r="AB628" s="210"/>
      <c r="AC628" s="210"/>
      <c r="AD628" s="216"/>
      <c r="AE628" s="216"/>
      <c r="AF628" s="210"/>
      <c r="AG628" s="210"/>
      <c r="AH628" s="216"/>
      <c r="AI628" s="216"/>
      <c r="AJ628" s="210"/>
      <c r="AK628" s="210"/>
      <c r="AL628" s="210"/>
      <c r="AM628" s="210"/>
      <c r="AN628" s="213">
        <f>P628+T628+X628+AB628+AF628+AJ628</f>
        <v>0</v>
      </c>
      <c r="AO628" s="213">
        <f>Q628+U628+Y628+AC628+AG628+AK628</f>
        <v>0</v>
      </c>
      <c r="AP628" s="213">
        <f>R628+V628+Z628+AD628+AH628+AL628</f>
        <v>0.15</v>
      </c>
      <c r="AQ628" s="209">
        <f>S628+W628+AA628+AE628+AI628+AM628</f>
        <v>0</v>
      </c>
      <c r="AR628" s="116" t="s">
        <v>122</v>
      </c>
      <c r="AS628" s="117">
        <f aca="true" t="shared" si="292" ref="AS628:AX628">SUM(AS629:AS630)</f>
        <v>0</v>
      </c>
      <c r="AT628" s="117">
        <f t="shared" si="292"/>
        <v>0</v>
      </c>
      <c r="AU628" s="117">
        <f t="shared" si="292"/>
        <v>0.48025999999999996</v>
      </c>
      <c r="AV628" s="117">
        <f t="shared" si="292"/>
        <v>0</v>
      </c>
      <c r="AW628" s="117">
        <f t="shared" si="292"/>
        <v>0</v>
      </c>
      <c r="AX628" s="117">
        <f t="shared" si="292"/>
        <v>0</v>
      </c>
      <c r="AY628" s="98">
        <f>SUM(AS628:AX628)</f>
        <v>0.48025999999999996</v>
      </c>
      <c r="AZ628" s="74"/>
    </row>
    <row r="629" spans="2:52" ht="56.25">
      <c r="B629" s="73"/>
      <c r="C629" s="223"/>
      <c r="D629" s="238"/>
      <c r="E629" s="229"/>
      <c r="F629" s="220"/>
      <c r="G629" s="211"/>
      <c r="H629" s="211"/>
      <c r="I629" s="217"/>
      <c r="J629" s="217"/>
      <c r="K629" s="220"/>
      <c r="L629" s="220"/>
      <c r="M629" s="217"/>
      <c r="N629" s="217"/>
      <c r="O629" s="217"/>
      <c r="P629" s="211"/>
      <c r="Q629" s="211"/>
      <c r="R629" s="217"/>
      <c r="S629" s="217"/>
      <c r="T629" s="211"/>
      <c r="U629" s="211"/>
      <c r="V629" s="217"/>
      <c r="W629" s="217"/>
      <c r="X629" s="211"/>
      <c r="Y629" s="211"/>
      <c r="Z629" s="217"/>
      <c r="AA629" s="217"/>
      <c r="AB629" s="211"/>
      <c r="AC629" s="211"/>
      <c r="AD629" s="217"/>
      <c r="AE629" s="217"/>
      <c r="AF629" s="211"/>
      <c r="AG629" s="211"/>
      <c r="AH629" s="217"/>
      <c r="AI629" s="217"/>
      <c r="AJ629" s="211"/>
      <c r="AK629" s="211"/>
      <c r="AL629" s="211"/>
      <c r="AM629" s="211"/>
      <c r="AN629" s="214"/>
      <c r="AO629" s="214"/>
      <c r="AP629" s="214"/>
      <c r="AQ629" s="209"/>
      <c r="AR629" s="118" t="s">
        <v>539</v>
      </c>
      <c r="AS629" s="119"/>
      <c r="AT629" s="119"/>
      <c r="AU629" s="119">
        <f>0.407*1.18</f>
        <v>0.48025999999999996</v>
      </c>
      <c r="AV629" s="119"/>
      <c r="AW629" s="119"/>
      <c r="AX629" s="120"/>
      <c r="AY629" s="98">
        <f>SUM(AS629:AX629)</f>
        <v>0.48025999999999996</v>
      </c>
      <c r="AZ629" s="74"/>
    </row>
    <row r="630" spans="2:52" ht="12.75">
      <c r="B630" s="73"/>
      <c r="C630" s="224"/>
      <c r="D630" s="239"/>
      <c r="E630" s="230"/>
      <c r="F630" s="221"/>
      <c r="G630" s="212"/>
      <c r="H630" s="212"/>
      <c r="I630" s="218"/>
      <c r="J630" s="218"/>
      <c r="K630" s="221"/>
      <c r="L630" s="221"/>
      <c r="M630" s="218"/>
      <c r="N630" s="218"/>
      <c r="O630" s="218"/>
      <c r="P630" s="212"/>
      <c r="Q630" s="212"/>
      <c r="R630" s="218"/>
      <c r="S630" s="218"/>
      <c r="T630" s="212"/>
      <c r="U630" s="212"/>
      <c r="V630" s="218"/>
      <c r="W630" s="218"/>
      <c r="X630" s="212"/>
      <c r="Y630" s="212"/>
      <c r="Z630" s="218"/>
      <c r="AA630" s="218"/>
      <c r="AB630" s="212"/>
      <c r="AC630" s="212"/>
      <c r="AD630" s="218"/>
      <c r="AE630" s="218"/>
      <c r="AF630" s="212"/>
      <c r="AG630" s="212"/>
      <c r="AH630" s="218"/>
      <c r="AI630" s="218"/>
      <c r="AJ630" s="212"/>
      <c r="AK630" s="212"/>
      <c r="AL630" s="212"/>
      <c r="AM630" s="212"/>
      <c r="AN630" s="215"/>
      <c r="AO630" s="215"/>
      <c r="AP630" s="215"/>
      <c r="AQ630" s="209"/>
      <c r="AR630" s="121" t="s">
        <v>124</v>
      </c>
      <c r="AS630" s="121"/>
      <c r="AT630" s="121"/>
      <c r="AU630" s="121"/>
      <c r="AV630" s="121"/>
      <c r="AW630" s="121"/>
      <c r="AX630" s="121"/>
      <c r="AY630" s="122"/>
      <c r="AZ630" s="74"/>
    </row>
    <row r="631" spans="2:52" ht="22.5">
      <c r="B631" s="73"/>
      <c r="C631" s="222" t="s">
        <v>549</v>
      </c>
      <c r="D631" s="237" t="s">
        <v>550</v>
      </c>
      <c r="E631" s="228"/>
      <c r="F631" s="219" t="s">
        <v>121</v>
      </c>
      <c r="G631" s="210"/>
      <c r="H631" s="210"/>
      <c r="I631" s="216">
        <v>0.2</v>
      </c>
      <c r="J631" s="216">
        <v>0</v>
      </c>
      <c r="K631" s="219">
        <v>2013</v>
      </c>
      <c r="L631" s="219">
        <v>2013</v>
      </c>
      <c r="M631" s="216">
        <f>AY632</f>
        <v>0.16</v>
      </c>
      <c r="N631" s="216"/>
      <c r="O631" s="216">
        <f>AU632</f>
        <v>0.16</v>
      </c>
      <c r="P631" s="210"/>
      <c r="Q631" s="210"/>
      <c r="R631" s="216"/>
      <c r="S631" s="216"/>
      <c r="T631" s="210"/>
      <c r="U631" s="210"/>
      <c r="V631" s="216"/>
      <c r="W631" s="216"/>
      <c r="X631" s="210"/>
      <c r="Y631" s="210"/>
      <c r="Z631" s="216">
        <v>0.2</v>
      </c>
      <c r="AA631" s="216"/>
      <c r="AB631" s="210"/>
      <c r="AC631" s="210"/>
      <c r="AD631" s="216"/>
      <c r="AE631" s="216"/>
      <c r="AF631" s="210"/>
      <c r="AG631" s="210"/>
      <c r="AH631" s="216"/>
      <c r="AI631" s="216"/>
      <c r="AJ631" s="210"/>
      <c r="AK631" s="210"/>
      <c r="AL631" s="210"/>
      <c r="AM631" s="210"/>
      <c r="AN631" s="213">
        <f>P631+T631+X631+AB631+AF631+AJ631</f>
        <v>0</v>
      </c>
      <c r="AO631" s="213">
        <f>Q631+U631+Y631+AC631+AG631+AK631</f>
        <v>0</v>
      </c>
      <c r="AP631" s="213">
        <f>R631+V631+Z631+AD631+AH631+AL631</f>
        <v>0.2</v>
      </c>
      <c r="AQ631" s="209">
        <f>S631+W631+AA631+AE631+AI631+AM631</f>
        <v>0</v>
      </c>
      <c r="AR631" s="116" t="s">
        <v>122</v>
      </c>
      <c r="AS631" s="117">
        <f aca="true" t="shared" si="293" ref="AS631:AX631">SUM(AS632:AS633)</f>
        <v>0</v>
      </c>
      <c r="AT631" s="117">
        <f t="shared" si="293"/>
        <v>0</v>
      </c>
      <c r="AU631" s="117">
        <f t="shared" si="293"/>
        <v>0.16</v>
      </c>
      <c r="AV631" s="117">
        <f t="shared" si="293"/>
        <v>0</v>
      </c>
      <c r="AW631" s="117">
        <f t="shared" si="293"/>
        <v>0</v>
      </c>
      <c r="AX631" s="117">
        <f t="shared" si="293"/>
        <v>0</v>
      </c>
      <c r="AY631" s="98">
        <f>SUM(AS631:AX631)</f>
        <v>0.16</v>
      </c>
      <c r="AZ631" s="74"/>
    </row>
    <row r="632" spans="2:52" ht="56.25">
      <c r="B632" s="73"/>
      <c r="C632" s="223"/>
      <c r="D632" s="238"/>
      <c r="E632" s="229"/>
      <c r="F632" s="220"/>
      <c r="G632" s="211"/>
      <c r="H632" s="211"/>
      <c r="I632" s="217"/>
      <c r="J632" s="217"/>
      <c r="K632" s="220"/>
      <c r="L632" s="220"/>
      <c r="M632" s="217"/>
      <c r="N632" s="217"/>
      <c r="O632" s="217"/>
      <c r="P632" s="211"/>
      <c r="Q632" s="211"/>
      <c r="R632" s="217"/>
      <c r="S632" s="217"/>
      <c r="T632" s="211"/>
      <c r="U632" s="211"/>
      <c r="V632" s="217"/>
      <c r="W632" s="217"/>
      <c r="X632" s="211"/>
      <c r="Y632" s="211"/>
      <c r="Z632" s="217"/>
      <c r="AA632" s="217"/>
      <c r="AB632" s="211"/>
      <c r="AC632" s="211"/>
      <c r="AD632" s="217"/>
      <c r="AE632" s="217"/>
      <c r="AF632" s="211"/>
      <c r="AG632" s="211"/>
      <c r="AH632" s="217"/>
      <c r="AI632" s="217"/>
      <c r="AJ632" s="211"/>
      <c r="AK632" s="211"/>
      <c r="AL632" s="211"/>
      <c r="AM632" s="211"/>
      <c r="AN632" s="214"/>
      <c r="AO632" s="214"/>
      <c r="AP632" s="214"/>
      <c r="AQ632" s="209"/>
      <c r="AR632" s="118" t="s">
        <v>539</v>
      </c>
      <c r="AS632" s="119"/>
      <c r="AT632" s="119"/>
      <c r="AU632" s="119">
        <v>0.16</v>
      </c>
      <c r="AV632" s="119"/>
      <c r="AW632" s="119"/>
      <c r="AX632" s="120"/>
      <c r="AY632" s="98">
        <f>SUM(AS632:AX632)</f>
        <v>0.16</v>
      </c>
      <c r="AZ632" s="74"/>
    </row>
    <row r="633" spans="2:52" ht="12.75">
      <c r="B633" s="73"/>
      <c r="C633" s="224"/>
      <c r="D633" s="239"/>
      <c r="E633" s="230"/>
      <c r="F633" s="221"/>
      <c r="G633" s="212"/>
      <c r="H633" s="212"/>
      <c r="I633" s="218"/>
      <c r="J633" s="218"/>
      <c r="K633" s="221"/>
      <c r="L633" s="221"/>
      <c r="M633" s="218"/>
      <c r="N633" s="218"/>
      <c r="O633" s="218"/>
      <c r="P633" s="212"/>
      <c r="Q633" s="212"/>
      <c r="R633" s="218"/>
      <c r="S633" s="218"/>
      <c r="T633" s="212"/>
      <c r="U633" s="212"/>
      <c r="V633" s="218"/>
      <c r="W633" s="218"/>
      <c r="X633" s="212"/>
      <c r="Y633" s="212"/>
      <c r="Z633" s="218"/>
      <c r="AA633" s="218"/>
      <c r="AB633" s="212"/>
      <c r="AC633" s="212"/>
      <c r="AD633" s="218"/>
      <c r="AE633" s="218"/>
      <c r="AF633" s="212"/>
      <c r="AG633" s="212"/>
      <c r="AH633" s="218"/>
      <c r="AI633" s="218"/>
      <c r="AJ633" s="212"/>
      <c r="AK633" s="212"/>
      <c r="AL633" s="212"/>
      <c r="AM633" s="212"/>
      <c r="AN633" s="215"/>
      <c r="AO633" s="215"/>
      <c r="AP633" s="215"/>
      <c r="AQ633" s="209"/>
      <c r="AR633" s="121" t="s">
        <v>124</v>
      </c>
      <c r="AS633" s="121"/>
      <c r="AT633" s="121"/>
      <c r="AU633" s="121"/>
      <c r="AV633" s="121"/>
      <c r="AW633" s="121"/>
      <c r="AX633" s="121"/>
      <c r="AY633" s="122"/>
      <c r="AZ633" s="74"/>
    </row>
    <row r="634" spans="2:52" ht="22.5">
      <c r="B634" s="73"/>
      <c r="C634" s="222" t="s">
        <v>551</v>
      </c>
      <c r="D634" s="237" t="s">
        <v>552</v>
      </c>
      <c r="E634" s="228"/>
      <c r="F634" s="219" t="s">
        <v>121</v>
      </c>
      <c r="G634" s="210"/>
      <c r="H634" s="210"/>
      <c r="I634" s="216">
        <v>0.45</v>
      </c>
      <c r="J634" s="216">
        <v>0</v>
      </c>
      <c r="K634" s="219">
        <v>2012</v>
      </c>
      <c r="L634" s="219">
        <v>2013</v>
      </c>
      <c r="M634" s="216">
        <f>AY635</f>
        <v>0.5</v>
      </c>
      <c r="N634" s="216"/>
      <c r="O634" s="216">
        <f>AU635</f>
        <v>0</v>
      </c>
      <c r="P634" s="210"/>
      <c r="Q634" s="210"/>
      <c r="R634" s="216"/>
      <c r="S634" s="216"/>
      <c r="T634" s="210"/>
      <c r="U634" s="210"/>
      <c r="V634" s="216">
        <v>0.45</v>
      </c>
      <c r="W634" s="216"/>
      <c r="X634" s="210"/>
      <c r="Y634" s="210"/>
      <c r="Z634" s="216"/>
      <c r="AA634" s="216"/>
      <c r="AB634" s="210"/>
      <c r="AC634" s="210"/>
      <c r="AD634" s="216"/>
      <c r="AE634" s="216"/>
      <c r="AF634" s="210"/>
      <c r="AG634" s="210"/>
      <c r="AH634" s="216"/>
      <c r="AI634" s="216"/>
      <c r="AJ634" s="210"/>
      <c r="AK634" s="210"/>
      <c r="AL634" s="210"/>
      <c r="AM634" s="210"/>
      <c r="AN634" s="213">
        <f>P634+T634+X634+AB634+AF634+AJ634</f>
        <v>0</v>
      </c>
      <c r="AO634" s="213">
        <f>Q634+U634+Y634+AC634+AG634+AK634</f>
        <v>0</v>
      </c>
      <c r="AP634" s="213">
        <f>R634+V634+Z634+AD634+AH634+AL634</f>
        <v>0.45</v>
      </c>
      <c r="AQ634" s="209">
        <f>S634+W634+AA634+AE634+AI634+AM634</f>
        <v>0</v>
      </c>
      <c r="AR634" s="116" t="s">
        <v>122</v>
      </c>
      <c r="AS634" s="117">
        <f aca="true" t="shared" si="294" ref="AS634:AX634">SUM(AS635:AS636)</f>
        <v>0</v>
      </c>
      <c r="AT634" s="117">
        <f t="shared" si="294"/>
        <v>0.5</v>
      </c>
      <c r="AU634" s="117">
        <f t="shared" si="294"/>
        <v>0</v>
      </c>
      <c r="AV634" s="117">
        <f t="shared" si="294"/>
        <v>0</v>
      </c>
      <c r="AW634" s="117">
        <f t="shared" si="294"/>
        <v>0</v>
      </c>
      <c r="AX634" s="117">
        <f t="shared" si="294"/>
        <v>0</v>
      </c>
      <c r="AY634" s="98">
        <f>SUM(AS634:AX634)</f>
        <v>0.5</v>
      </c>
      <c r="AZ634" s="74"/>
    </row>
    <row r="635" spans="2:52" ht="90">
      <c r="B635" s="73"/>
      <c r="C635" s="223"/>
      <c r="D635" s="238"/>
      <c r="E635" s="229"/>
      <c r="F635" s="220"/>
      <c r="G635" s="211"/>
      <c r="H635" s="211"/>
      <c r="I635" s="217"/>
      <c r="J635" s="217"/>
      <c r="K635" s="220"/>
      <c r="L635" s="220"/>
      <c r="M635" s="217"/>
      <c r="N635" s="217"/>
      <c r="O635" s="217"/>
      <c r="P635" s="211"/>
      <c r="Q635" s="211"/>
      <c r="R635" s="217"/>
      <c r="S635" s="217"/>
      <c r="T635" s="211"/>
      <c r="U635" s="211"/>
      <c r="V635" s="217"/>
      <c r="W635" s="217"/>
      <c r="X635" s="211"/>
      <c r="Y635" s="211"/>
      <c r="Z635" s="217"/>
      <c r="AA635" s="217"/>
      <c r="AB635" s="211"/>
      <c r="AC635" s="211"/>
      <c r="AD635" s="217"/>
      <c r="AE635" s="217"/>
      <c r="AF635" s="211"/>
      <c r="AG635" s="211"/>
      <c r="AH635" s="217"/>
      <c r="AI635" s="217"/>
      <c r="AJ635" s="211"/>
      <c r="AK635" s="211"/>
      <c r="AL635" s="211"/>
      <c r="AM635" s="211"/>
      <c r="AN635" s="214"/>
      <c r="AO635" s="214"/>
      <c r="AP635" s="214"/>
      <c r="AQ635" s="209"/>
      <c r="AR635" s="118" t="s">
        <v>354</v>
      </c>
      <c r="AS635" s="119"/>
      <c r="AT635" s="119">
        <v>0.5</v>
      </c>
      <c r="AU635" s="119">
        <v>0</v>
      </c>
      <c r="AV635" s="119"/>
      <c r="AW635" s="119"/>
      <c r="AX635" s="120"/>
      <c r="AY635" s="98">
        <f>SUM(AS635:AX635)</f>
        <v>0.5</v>
      </c>
      <c r="AZ635" s="74"/>
    </row>
    <row r="636" spans="2:52" ht="12.75">
      <c r="B636" s="73"/>
      <c r="C636" s="224"/>
      <c r="D636" s="239"/>
      <c r="E636" s="230"/>
      <c r="F636" s="221"/>
      <c r="G636" s="212"/>
      <c r="H636" s="212"/>
      <c r="I636" s="218"/>
      <c r="J636" s="218"/>
      <c r="K636" s="221"/>
      <c r="L636" s="221"/>
      <c r="M636" s="218"/>
      <c r="N636" s="218"/>
      <c r="O636" s="218"/>
      <c r="P636" s="212"/>
      <c r="Q636" s="212"/>
      <c r="R636" s="218"/>
      <c r="S636" s="218"/>
      <c r="T636" s="212"/>
      <c r="U636" s="212"/>
      <c r="V636" s="218"/>
      <c r="W636" s="218"/>
      <c r="X636" s="212"/>
      <c r="Y636" s="212"/>
      <c r="Z636" s="218"/>
      <c r="AA636" s="218"/>
      <c r="AB636" s="212"/>
      <c r="AC636" s="212"/>
      <c r="AD636" s="218"/>
      <c r="AE636" s="218"/>
      <c r="AF636" s="212"/>
      <c r="AG636" s="212"/>
      <c r="AH636" s="218"/>
      <c r="AI636" s="218"/>
      <c r="AJ636" s="212"/>
      <c r="AK636" s="212"/>
      <c r="AL636" s="212"/>
      <c r="AM636" s="212"/>
      <c r="AN636" s="215"/>
      <c r="AO636" s="215"/>
      <c r="AP636" s="215"/>
      <c r="AQ636" s="209"/>
      <c r="AR636" s="121" t="s">
        <v>124</v>
      </c>
      <c r="AS636" s="121"/>
      <c r="AT636" s="121"/>
      <c r="AU636" s="121"/>
      <c r="AV636" s="121"/>
      <c r="AW636" s="121"/>
      <c r="AX636" s="121"/>
      <c r="AY636" s="122"/>
      <c r="AZ636" s="74"/>
    </row>
    <row r="637" spans="2:52" ht="22.5">
      <c r="B637" s="73"/>
      <c r="C637" s="222" t="s">
        <v>553</v>
      </c>
      <c r="D637" s="237" t="s">
        <v>554</v>
      </c>
      <c r="E637" s="228"/>
      <c r="F637" s="219" t="s">
        <v>121</v>
      </c>
      <c r="G637" s="210"/>
      <c r="H637" s="210"/>
      <c r="I637" s="216">
        <v>0.15</v>
      </c>
      <c r="J637" s="216">
        <v>0</v>
      </c>
      <c r="K637" s="219">
        <v>2014</v>
      </c>
      <c r="L637" s="219">
        <v>2014</v>
      </c>
      <c r="M637" s="216">
        <f>AY638</f>
        <v>0.6</v>
      </c>
      <c r="N637" s="216"/>
      <c r="O637" s="216">
        <f>AU638</f>
        <v>0</v>
      </c>
      <c r="P637" s="210"/>
      <c r="Q637" s="210"/>
      <c r="R637" s="216"/>
      <c r="S637" s="216"/>
      <c r="T637" s="210"/>
      <c r="U637" s="210"/>
      <c r="V637" s="216"/>
      <c r="W637" s="216"/>
      <c r="X637" s="210"/>
      <c r="Y637" s="210"/>
      <c r="Z637" s="216"/>
      <c r="AA637" s="216"/>
      <c r="AB637" s="210"/>
      <c r="AC637" s="210"/>
      <c r="AD637" s="216">
        <v>0.15</v>
      </c>
      <c r="AE637" s="216"/>
      <c r="AF637" s="210"/>
      <c r="AG637" s="210"/>
      <c r="AH637" s="216"/>
      <c r="AI637" s="216"/>
      <c r="AJ637" s="210"/>
      <c r="AK637" s="210"/>
      <c r="AL637" s="210"/>
      <c r="AM637" s="210"/>
      <c r="AN637" s="213">
        <f>P637+T637+X637+AB637+AF637+AJ637</f>
        <v>0</v>
      </c>
      <c r="AO637" s="213">
        <f>Q637+U637+Y637+AC637+AG637+AK637</f>
        <v>0</v>
      </c>
      <c r="AP637" s="213">
        <f>R637+V637+Z637+AD637+AH637+AL637</f>
        <v>0.15</v>
      </c>
      <c r="AQ637" s="209">
        <f>S637+W637+AA637+AE637+AI637+AM637</f>
        <v>0</v>
      </c>
      <c r="AR637" s="116" t="s">
        <v>122</v>
      </c>
      <c r="AS637" s="117">
        <f aca="true" t="shared" si="295" ref="AS637:AX637">SUM(AS638:AS639)</f>
        <v>0</v>
      </c>
      <c r="AT637" s="117">
        <f t="shared" si="295"/>
        <v>0</v>
      </c>
      <c r="AU637" s="117">
        <f t="shared" si="295"/>
        <v>0</v>
      </c>
      <c r="AV637" s="117">
        <f t="shared" si="295"/>
        <v>0.6</v>
      </c>
      <c r="AW637" s="117">
        <f t="shared" si="295"/>
        <v>0</v>
      </c>
      <c r="AX637" s="117">
        <f t="shared" si="295"/>
        <v>0</v>
      </c>
      <c r="AY637" s="98">
        <f>SUM(AS637:AX637)</f>
        <v>0.6</v>
      </c>
      <c r="AZ637" s="74"/>
    </row>
    <row r="638" spans="2:52" ht="56.25">
      <c r="B638" s="73"/>
      <c r="C638" s="223"/>
      <c r="D638" s="238"/>
      <c r="E638" s="229"/>
      <c r="F638" s="220"/>
      <c r="G638" s="211"/>
      <c r="H638" s="211"/>
      <c r="I638" s="217"/>
      <c r="J638" s="217"/>
      <c r="K638" s="220"/>
      <c r="L638" s="220"/>
      <c r="M638" s="217"/>
      <c r="N638" s="217"/>
      <c r="O638" s="217"/>
      <c r="P638" s="211"/>
      <c r="Q638" s="211"/>
      <c r="R638" s="217"/>
      <c r="S638" s="217"/>
      <c r="T638" s="211"/>
      <c r="U638" s="211"/>
      <c r="V638" s="217"/>
      <c r="W638" s="217"/>
      <c r="X638" s="211"/>
      <c r="Y638" s="211"/>
      <c r="Z638" s="217"/>
      <c r="AA638" s="217"/>
      <c r="AB638" s="211"/>
      <c r="AC638" s="211"/>
      <c r="AD638" s="217"/>
      <c r="AE638" s="217"/>
      <c r="AF638" s="211"/>
      <c r="AG638" s="211"/>
      <c r="AH638" s="217"/>
      <c r="AI638" s="217"/>
      <c r="AJ638" s="211"/>
      <c r="AK638" s="211"/>
      <c r="AL638" s="211"/>
      <c r="AM638" s="211"/>
      <c r="AN638" s="214"/>
      <c r="AO638" s="214"/>
      <c r="AP638" s="214"/>
      <c r="AQ638" s="209"/>
      <c r="AR638" s="118" t="s">
        <v>539</v>
      </c>
      <c r="AS638" s="119"/>
      <c r="AT638" s="119"/>
      <c r="AU638" s="119"/>
      <c r="AV638" s="119">
        <v>0.6</v>
      </c>
      <c r="AW638" s="119"/>
      <c r="AX638" s="120"/>
      <c r="AY638" s="98">
        <f>SUM(AS638:AX638)</f>
        <v>0.6</v>
      </c>
      <c r="AZ638" s="74"/>
    </row>
    <row r="639" spans="2:52" ht="12.75">
      <c r="B639" s="73"/>
      <c r="C639" s="224"/>
      <c r="D639" s="239"/>
      <c r="E639" s="230"/>
      <c r="F639" s="221"/>
      <c r="G639" s="212"/>
      <c r="H639" s="212"/>
      <c r="I639" s="218"/>
      <c r="J639" s="218"/>
      <c r="K639" s="221"/>
      <c r="L639" s="221"/>
      <c r="M639" s="218"/>
      <c r="N639" s="218"/>
      <c r="O639" s="218"/>
      <c r="P639" s="212"/>
      <c r="Q639" s="212"/>
      <c r="R639" s="218"/>
      <c r="S639" s="218"/>
      <c r="T639" s="212"/>
      <c r="U639" s="212"/>
      <c r="V639" s="218"/>
      <c r="W639" s="218"/>
      <c r="X639" s="212"/>
      <c r="Y639" s="212"/>
      <c r="Z639" s="218"/>
      <c r="AA639" s="218"/>
      <c r="AB639" s="212"/>
      <c r="AC639" s="212"/>
      <c r="AD639" s="218"/>
      <c r="AE639" s="218"/>
      <c r="AF639" s="212"/>
      <c r="AG639" s="212"/>
      <c r="AH639" s="218"/>
      <c r="AI639" s="218"/>
      <c r="AJ639" s="212"/>
      <c r="AK639" s="212"/>
      <c r="AL639" s="212"/>
      <c r="AM639" s="212"/>
      <c r="AN639" s="215"/>
      <c r="AO639" s="215"/>
      <c r="AP639" s="215"/>
      <c r="AQ639" s="209"/>
      <c r="AR639" s="121" t="s">
        <v>124</v>
      </c>
      <c r="AS639" s="121"/>
      <c r="AT639" s="121"/>
      <c r="AU639" s="121"/>
      <c r="AV639" s="121"/>
      <c r="AW639" s="121"/>
      <c r="AX639" s="121"/>
      <c r="AY639" s="122"/>
      <c r="AZ639" s="74"/>
    </row>
    <row r="640" spans="2:52" ht="22.5">
      <c r="B640" s="73"/>
      <c r="C640" s="222" t="s">
        <v>555</v>
      </c>
      <c r="D640" s="237" t="s">
        <v>556</v>
      </c>
      <c r="E640" s="228"/>
      <c r="F640" s="219" t="s">
        <v>121</v>
      </c>
      <c r="G640" s="210"/>
      <c r="H640" s="210"/>
      <c r="I640" s="216">
        <v>0.15</v>
      </c>
      <c r="J640" s="216">
        <v>0</v>
      </c>
      <c r="K640" s="219">
        <v>2014</v>
      </c>
      <c r="L640" s="219">
        <v>2014</v>
      </c>
      <c r="M640" s="216">
        <f>AY641</f>
        <v>0.2</v>
      </c>
      <c r="N640" s="216"/>
      <c r="O640" s="216">
        <f>AU641</f>
        <v>0</v>
      </c>
      <c r="P640" s="210"/>
      <c r="Q640" s="210"/>
      <c r="R640" s="216"/>
      <c r="S640" s="216"/>
      <c r="T640" s="210"/>
      <c r="U640" s="210"/>
      <c r="V640" s="216"/>
      <c r="W640" s="216"/>
      <c r="X640" s="210"/>
      <c r="Y640" s="210"/>
      <c r="Z640" s="216"/>
      <c r="AA640" s="216"/>
      <c r="AB640" s="210"/>
      <c r="AC640" s="210"/>
      <c r="AD640" s="216">
        <v>0.15</v>
      </c>
      <c r="AE640" s="216"/>
      <c r="AF640" s="210"/>
      <c r="AG640" s="210"/>
      <c r="AH640" s="216"/>
      <c r="AI640" s="216"/>
      <c r="AJ640" s="210"/>
      <c r="AK640" s="210"/>
      <c r="AL640" s="210"/>
      <c r="AM640" s="210"/>
      <c r="AN640" s="213">
        <f>P640+T640+X640+AB640+AF640+AJ640</f>
        <v>0</v>
      </c>
      <c r="AO640" s="213">
        <f>Q640+U640+Y640+AC640+AG640+AK640</f>
        <v>0</v>
      </c>
      <c r="AP640" s="213">
        <f>R640+V640+Z640+AD640+AH640+AL640</f>
        <v>0.15</v>
      </c>
      <c r="AQ640" s="209">
        <f>S640+W640+AA640+AE640+AI640+AM640</f>
        <v>0</v>
      </c>
      <c r="AR640" s="116" t="s">
        <v>122</v>
      </c>
      <c r="AS640" s="117">
        <f aca="true" t="shared" si="296" ref="AS640:AX640">SUM(AS641:AS642)</f>
        <v>0</v>
      </c>
      <c r="AT640" s="117">
        <f t="shared" si="296"/>
        <v>0</v>
      </c>
      <c r="AU640" s="117">
        <f t="shared" si="296"/>
        <v>0</v>
      </c>
      <c r="AV640" s="117">
        <f t="shared" si="296"/>
        <v>0.2</v>
      </c>
      <c r="AW640" s="117">
        <f t="shared" si="296"/>
        <v>0</v>
      </c>
      <c r="AX640" s="117">
        <f t="shared" si="296"/>
        <v>0</v>
      </c>
      <c r="AY640" s="98">
        <f>SUM(AS640:AX640)</f>
        <v>0.2</v>
      </c>
      <c r="AZ640" s="74"/>
    </row>
    <row r="641" spans="2:52" ht="56.25">
      <c r="B641" s="73"/>
      <c r="C641" s="223"/>
      <c r="D641" s="238"/>
      <c r="E641" s="229"/>
      <c r="F641" s="220"/>
      <c r="G641" s="211"/>
      <c r="H641" s="211"/>
      <c r="I641" s="217"/>
      <c r="J641" s="217"/>
      <c r="K641" s="220"/>
      <c r="L641" s="220"/>
      <c r="M641" s="217"/>
      <c r="N641" s="217"/>
      <c r="O641" s="217"/>
      <c r="P641" s="211"/>
      <c r="Q641" s="211"/>
      <c r="R641" s="217"/>
      <c r="S641" s="217"/>
      <c r="T641" s="211"/>
      <c r="U641" s="211"/>
      <c r="V641" s="217"/>
      <c r="W641" s="217"/>
      <c r="X641" s="211"/>
      <c r="Y641" s="211"/>
      <c r="Z641" s="217"/>
      <c r="AA641" s="217"/>
      <c r="AB641" s="211"/>
      <c r="AC641" s="211"/>
      <c r="AD641" s="217"/>
      <c r="AE641" s="217"/>
      <c r="AF641" s="211"/>
      <c r="AG641" s="211"/>
      <c r="AH641" s="217"/>
      <c r="AI641" s="217"/>
      <c r="AJ641" s="211"/>
      <c r="AK641" s="211"/>
      <c r="AL641" s="211"/>
      <c r="AM641" s="211"/>
      <c r="AN641" s="214"/>
      <c r="AO641" s="214"/>
      <c r="AP641" s="214"/>
      <c r="AQ641" s="209"/>
      <c r="AR641" s="118" t="s">
        <v>539</v>
      </c>
      <c r="AS641" s="119"/>
      <c r="AT641" s="119"/>
      <c r="AU641" s="119"/>
      <c r="AV641" s="119">
        <v>0.2</v>
      </c>
      <c r="AW641" s="119"/>
      <c r="AX641" s="120"/>
      <c r="AY641" s="98">
        <f>SUM(AS641:AX641)</f>
        <v>0.2</v>
      </c>
      <c r="AZ641" s="74"/>
    </row>
    <row r="642" spans="2:52" ht="12.75">
      <c r="B642" s="73"/>
      <c r="C642" s="224"/>
      <c r="D642" s="239"/>
      <c r="E642" s="230"/>
      <c r="F642" s="221"/>
      <c r="G642" s="212"/>
      <c r="H642" s="212"/>
      <c r="I642" s="218"/>
      <c r="J642" s="218"/>
      <c r="K642" s="221"/>
      <c r="L642" s="221"/>
      <c r="M642" s="218"/>
      <c r="N642" s="218"/>
      <c r="O642" s="218"/>
      <c r="P642" s="212"/>
      <c r="Q642" s="212"/>
      <c r="R642" s="218"/>
      <c r="S642" s="218"/>
      <c r="T642" s="212"/>
      <c r="U642" s="212"/>
      <c r="V642" s="218"/>
      <c r="W642" s="218"/>
      <c r="X642" s="212"/>
      <c r="Y642" s="212"/>
      <c r="Z642" s="218"/>
      <c r="AA642" s="218"/>
      <c r="AB642" s="212"/>
      <c r="AC642" s="212"/>
      <c r="AD642" s="218"/>
      <c r="AE642" s="218"/>
      <c r="AF642" s="212"/>
      <c r="AG642" s="212"/>
      <c r="AH642" s="218"/>
      <c r="AI642" s="218"/>
      <c r="AJ642" s="212"/>
      <c r="AK642" s="212"/>
      <c r="AL642" s="212"/>
      <c r="AM642" s="212"/>
      <c r="AN642" s="215"/>
      <c r="AO642" s="215"/>
      <c r="AP642" s="215"/>
      <c r="AQ642" s="209"/>
      <c r="AR642" s="121" t="s">
        <v>124</v>
      </c>
      <c r="AS642" s="121"/>
      <c r="AT642" s="121"/>
      <c r="AU642" s="121"/>
      <c r="AV642" s="121"/>
      <c r="AW642" s="121"/>
      <c r="AX642" s="121"/>
      <c r="AY642" s="122"/>
      <c r="AZ642" s="74"/>
    </row>
    <row r="643" spans="2:52" ht="22.5">
      <c r="B643" s="73"/>
      <c r="C643" s="222" t="s">
        <v>557</v>
      </c>
      <c r="D643" s="237" t="s">
        <v>558</v>
      </c>
      <c r="E643" s="228"/>
      <c r="F643" s="219" t="s">
        <v>121</v>
      </c>
      <c r="G643" s="210"/>
      <c r="H643" s="210"/>
      <c r="I643" s="216">
        <v>0.98</v>
      </c>
      <c r="J643" s="216">
        <v>0</v>
      </c>
      <c r="K643" s="219">
        <v>2013</v>
      </c>
      <c r="L643" s="219">
        <v>2014</v>
      </c>
      <c r="M643" s="216">
        <f>AY644</f>
        <v>1.9</v>
      </c>
      <c r="N643" s="216"/>
      <c r="O643" s="216">
        <f>AU644</f>
        <v>1.3</v>
      </c>
      <c r="P643" s="210"/>
      <c r="Q643" s="210"/>
      <c r="R643" s="216"/>
      <c r="S643" s="216"/>
      <c r="T643" s="210"/>
      <c r="U643" s="210"/>
      <c r="V643" s="216"/>
      <c r="W643" s="216"/>
      <c r="X643" s="210"/>
      <c r="Y643" s="210"/>
      <c r="Z643" s="216">
        <v>0.98</v>
      </c>
      <c r="AA643" s="216"/>
      <c r="AB643" s="210"/>
      <c r="AC643" s="210"/>
      <c r="AD643" s="216"/>
      <c r="AE643" s="216"/>
      <c r="AF643" s="210"/>
      <c r="AG643" s="210"/>
      <c r="AH643" s="216"/>
      <c r="AI643" s="216"/>
      <c r="AJ643" s="210"/>
      <c r="AK643" s="210"/>
      <c r="AL643" s="210"/>
      <c r="AM643" s="210"/>
      <c r="AN643" s="213">
        <f>P643+T643+X643+AB643+AF643+AJ643</f>
        <v>0</v>
      </c>
      <c r="AO643" s="213">
        <f>Q643+U643+Y643+AC643+AG643+AK643</f>
        <v>0</v>
      </c>
      <c r="AP643" s="213">
        <f>R643+V643+Z643+AD643+AH643+AL643</f>
        <v>0.98</v>
      </c>
      <c r="AQ643" s="209">
        <f>S643+W643+AA643+AE643+AI643+AM643</f>
        <v>0</v>
      </c>
      <c r="AR643" s="116" t="s">
        <v>122</v>
      </c>
      <c r="AS643" s="117">
        <f aca="true" t="shared" si="297" ref="AS643:AX643">SUM(AS644:AS645)</f>
        <v>0</v>
      </c>
      <c r="AT643" s="117">
        <f t="shared" si="297"/>
        <v>0</v>
      </c>
      <c r="AU643" s="117">
        <f t="shared" si="297"/>
        <v>1.3</v>
      </c>
      <c r="AV643" s="117">
        <f t="shared" si="297"/>
        <v>0.6</v>
      </c>
      <c r="AW643" s="117">
        <f t="shared" si="297"/>
        <v>0</v>
      </c>
      <c r="AX643" s="117">
        <f t="shared" si="297"/>
        <v>0</v>
      </c>
      <c r="AY643" s="98">
        <f>SUM(AS643:AX643)</f>
        <v>1.9</v>
      </c>
      <c r="AZ643" s="74"/>
    </row>
    <row r="644" spans="2:52" ht="56.25">
      <c r="B644" s="73"/>
      <c r="C644" s="223"/>
      <c r="D644" s="238"/>
      <c r="E644" s="229"/>
      <c r="F644" s="220"/>
      <c r="G644" s="211"/>
      <c r="H644" s="211"/>
      <c r="I644" s="217"/>
      <c r="J644" s="217"/>
      <c r="K644" s="220"/>
      <c r="L644" s="220"/>
      <c r="M644" s="217"/>
      <c r="N644" s="217"/>
      <c r="O644" s="217"/>
      <c r="P644" s="211"/>
      <c r="Q644" s="211"/>
      <c r="R644" s="217"/>
      <c r="S644" s="217"/>
      <c r="T644" s="211"/>
      <c r="U644" s="211"/>
      <c r="V644" s="217"/>
      <c r="W644" s="217"/>
      <c r="X644" s="211"/>
      <c r="Y644" s="211"/>
      <c r="Z644" s="217"/>
      <c r="AA644" s="217"/>
      <c r="AB644" s="211"/>
      <c r="AC644" s="211"/>
      <c r="AD644" s="217"/>
      <c r="AE644" s="217"/>
      <c r="AF644" s="211"/>
      <c r="AG644" s="211"/>
      <c r="AH644" s="217"/>
      <c r="AI644" s="217"/>
      <c r="AJ644" s="211"/>
      <c r="AK644" s="211"/>
      <c r="AL644" s="211"/>
      <c r="AM644" s="211"/>
      <c r="AN644" s="214"/>
      <c r="AO644" s="214"/>
      <c r="AP644" s="214"/>
      <c r="AQ644" s="209"/>
      <c r="AR644" s="118" t="s">
        <v>539</v>
      </c>
      <c r="AS644" s="119"/>
      <c r="AT644" s="119"/>
      <c r="AU644" s="119">
        <v>1.3</v>
      </c>
      <c r="AV644" s="119">
        <v>0.6</v>
      </c>
      <c r="AW644" s="119"/>
      <c r="AX644" s="120"/>
      <c r="AY644" s="98">
        <f>SUM(AS644:AX644)</f>
        <v>1.9</v>
      </c>
      <c r="AZ644" s="74"/>
    </row>
    <row r="645" spans="2:52" ht="12.75">
      <c r="B645" s="73"/>
      <c r="C645" s="224"/>
      <c r="D645" s="239"/>
      <c r="E645" s="230"/>
      <c r="F645" s="221"/>
      <c r="G645" s="212"/>
      <c r="H645" s="212"/>
      <c r="I645" s="218"/>
      <c r="J645" s="218"/>
      <c r="K645" s="221"/>
      <c r="L645" s="221"/>
      <c r="M645" s="218"/>
      <c r="N645" s="218"/>
      <c r="O645" s="218"/>
      <c r="P645" s="212"/>
      <c r="Q645" s="212"/>
      <c r="R645" s="218"/>
      <c r="S645" s="218"/>
      <c r="T645" s="212"/>
      <c r="U645" s="212"/>
      <c r="V645" s="218"/>
      <c r="W645" s="218"/>
      <c r="X645" s="212"/>
      <c r="Y645" s="212"/>
      <c r="Z645" s="218"/>
      <c r="AA645" s="218"/>
      <c r="AB645" s="212"/>
      <c r="AC645" s="212"/>
      <c r="AD645" s="218"/>
      <c r="AE645" s="218"/>
      <c r="AF645" s="212"/>
      <c r="AG645" s="212"/>
      <c r="AH645" s="218"/>
      <c r="AI645" s="218"/>
      <c r="AJ645" s="212"/>
      <c r="AK645" s="212"/>
      <c r="AL645" s="212"/>
      <c r="AM645" s="212"/>
      <c r="AN645" s="215"/>
      <c r="AO645" s="215"/>
      <c r="AP645" s="215"/>
      <c r="AQ645" s="209"/>
      <c r="AR645" s="121" t="s">
        <v>124</v>
      </c>
      <c r="AS645" s="121"/>
      <c r="AT645" s="121"/>
      <c r="AU645" s="121"/>
      <c r="AV645" s="121"/>
      <c r="AW645" s="121"/>
      <c r="AX645" s="121"/>
      <c r="AY645" s="122"/>
      <c r="AZ645" s="74"/>
    </row>
    <row r="646" spans="2:52" ht="22.5">
      <c r="B646" s="73"/>
      <c r="C646" s="222" t="s">
        <v>559</v>
      </c>
      <c r="D646" s="237" t="s">
        <v>560</v>
      </c>
      <c r="E646" s="228"/>
      <c r="F646" s="219" t="s">
        <v>121</v>
      </c>
      <c r="G646" s="210"/>
      <c r="H646" s="210"/>
      <c r="I646" s="216">
        <v>0.54</v>
      </c>
      <c r="J646" s="216">
        <v>0</v>
      </c>
      <c r="K646" s="219">
        <v>2012</v>
      </c>
      <c r="L646" s="219">
        <v>2012</v>
      </c>
      <c r="M646" s="216">
        <f>AY647</f>
        <v>1.1</v>
      </c>
      <c r="N646" s="216"/>
      <c r="O646" s="216">
        <f>AU647</f>
        <v>0</v>
      </c>
      <c r="P646" s="210"/>
      <c r="Q646" s="210"/>
      <c r="R646" s="216"/>
      <c r="S646" s="216"/>
      <c r="T646" s="210"/>
      <c r="U646" s="210"/>
      <c r="V646" s="216">
        <v>0.54</v>
      </c>
      <c r="W646" s="216"/>
      <c r="X646" s="210"/>
      <c r="Y646" s="210"/>
      <c r="Z646" s="216"/>
      <c r="AA646" s="216"/>
      <c r="AB646" s="210"/>
      <c r="AC646" s="210"/>
      <c r="AD646" s="216"/>
      <c r="AE646" s="216"/>
      <c r="AF646" s="210"/>
      <c r="AG646" s="210"/>
      <c r="AH646" s="216"/>
      <c r="AI646" s="216"/>
      <c r="AJ646" s="210"/>
      <c r="AK646" s="210"/>
      <c r="AL646" s="210"/>
      <c r="AM646" s="210"/>
      <c r="AN646" s="213">
        <f>P646+T646+X646+AB646+AF646+AJ646</f>
        <v>0</v>
      </c>
      <c r="AO646" s="213">
        <f>Q646+U646+Y646+AC646+AG646+AK646</f>
        <v>0</v>
      </c>
      <c r="AP646" s="213">
        <f>R646+V646+Z646+AD646+AH646+AL646</f>
        <v>0.54</v>
      </c>
      <c r="AQ646" s="209">
        <f>S646+W646+AA646+AE646+AI646+AM646</f>
        <v>0</v>
      </c>
      <c r="AR646" s="116" t="s">
        <v>122</v>
      </c>
      <c r="AS646" s="117">
        <f aca="true" t="shared" si="298" ref="AS646:AX646">SUM(AS647:AS648)</f>
        <v>0</v>
      </c>
      <c r="AT646" s="117">
        <f t="shared" si="298"/>
        <v>1.1</v>
      </c>
      <c r="AU646" s="117">
        <f t="shared" si="298"/>
        <v>0</v>
      </c>
      <c r="AV646" s="117">
        <f t="shared" si="298"/>
        <v>0</v>
      </c>
      <c r="AW646" s="117">
        <f t="shared" si="298"/>
        <v>0</v>
      </c>
      <c r="AX646" s="117">
        <f t="shared" si="298"/>
        <v>0</v>
      </c>
      <c r="AY646" s="98">
        <f>SUM(AS646:AX646)</f>
        <v>1.1</v>
      </c>
      <c r="AZ646" s="74"/>
    </row>
    <row r="647" spans="2:52" ht="56.25">
      <c r="B647" s="73"/>
      <c r="C647" s="223"/>
      <c r="D647" s="238"/>
      <c r="E647" s="229"/>
      <c r="F647" s="220"/>
      <c r="G647" s="211"/>
      <c r="H647" s="211"/>
      <c r="I647" s="217"/>
      <c r="J647" s="217"/>
      <c r="K647" s="220"/>
      <c r="L647" s="220"/>
      <c r="M647" s="217"/>
      <c r="N647" s="217"/>
      <c r="O647" s="217"/>
      <c r="P647" s="211"/>
      <c r="Q647" s="211"/>
      <c r="R647" s="217"/>
      <c r="S647" s="217"/>
      <c r="T647" s="211"/>
      <c r="U647" s="211"/>
      <c r="V647" s="217"/>
      <c r="W647" s="217"/>
      <c r="X647" s="211"/>
      <c r="Y647" s="211"/>
      <c r="Z647" s="217"/>
      <c r="AA647" s="217"/>
      <c r="AB647" s="211"/>
      <c r="AC647" s="211"/>
      <c r="AD647" s="217"/>
      <c r="AE647" s="217"/>
      <c r="AF647" s="211"/>
      <c r="AG647" s="211"/>
      <c r="AH647" s="217"/>
      <c r="AI647" s="217"/>
      <c r="AJ647" s="211"/>
      <c r="AK647" s="211"/>
      <c r="AL647" s="211"/>
      <c r="AM647" s="211"/>
      <c r="AN647" s="214"/>
      <c r="AO647" s="214"/>
      <c r="AP647" s="214"/>
      <c r="AQ647" s="209"/>
      <c r="AR647" s="118" t="s">
        <v>539</v>
      </c>
      <c r="AS647" s="119"/>
      <c r="AT647" s="119">
        <v>1.1</v>
      </c>
      <c r="AU647" s="119"/>
      <c r="AV647" s="119"/>
      <c r="AW647" s="119"/>
      <c r="AX647" s="120"/>
      <c r="AY647" s="98">
        <f>SUM(AS647:AX647)</f>
        <v>1.1</v>
      </c>
      <c r="AZ647" s="74"/>
    </row>
    <row r="648" spans="2:52" ht="12.75">
      <c r="B648" s="73"/>
      <c r="C648" s="224"/>
      <c r="D648" s="239"/>
      <c r="E648" s="230"/>
      <c r="F648" s="221"/>
      <c r="G648" s="212"/>
      <c r="H648" s="212"/>
      <c r="I648" s="218"/>
      <c r="J648" s="218"/>
      <c r="K648" s="221"/>
      <c r="L648" s="221"/>
      <c r="M648" s="218"/>
      <c r="N648" s="218"/>
      <c r="O648" s="218"/>
      <c r="P648" s="212"/>
      <c r="Q648" s="212"/>
      <c r="R648" s="218"/>
      <c r="S648" s="218"/>
      <c r="T648" s="212"/>
      <c r="U648" s="212"/>
      <c r="V648" s="218"/>
      <c r="W648" s="218"/>
      <c r="X648" s="212"/>
      <c r="Y648" s="212"/>
      <c r="Z648" s="218"/>
      <c r="AA648" s="218"/>
      <c r="AB648" s="212"/>
      <c r="AC648" s="212"/>
      <c r="AD648" s="218"/>
      <c r="AE648" s="218"/>
      <c r="AF648" s="212"/>
      <c r="AG648" s="212"/>
      <c r="AH648" s="218"/>
      <c r="AI648" s="218"/>
      <c r="AJ648" s="212"/>
      <c r="AK648" s="212"/>
      <c r="AL648" s="212"/>
      <c r="AM648" s="212"/>
      <c r="AN648" s="215"/>
      <c r="AO648" s="215"/>
      <c r="AP648" s="215"/>
      <c r="AQ648" s="209"/>
      <c r="AR648" s="121" t="s">
        <v>124</v>
      </c>
      <c r="AS648" s="121"/>
      <c r="AT648" s="121"/>
      <c r="AU648" s="121"/>
      <c r="AV648" s="121"/>
      <c r="AW648" s="121"/>
      <c r="AX648" s="121"/>
      <c r="AY648" s="122"/>
      <c r="AZ648" s="74"/>
    </row>
    <row r="649" spans="2:52" ht="22.5">
      <c r="B649" s="73"/>
      <c r="C649" s="222" t="s">
        <v>561</v>
      </c>
      <c r="D649" s="237" t="s">
        <v>562</v>
      </c>
      <c r="E649" s="228"/>
      <c r="F649" s="219" t="s">
        <v>121</v>
      </c>
      <c r="G649" s="210"/>
      <c r="H649" s="210"/>
      <c r="I649" s="216">
        <v>0.47</v>
      </c>
      <c r="J649" s="216">
        <v>0</v>
      </c>
      <c r="K649" s="219">
        <v>2013</v>
      </c>
      <c r="L649" s="219">
        <v>2013</v>
      </c>
      <c r="M649" s="216">
        <f>AY650</f>
        <v>1.17</v>
      </c>
      <c r="N649" s="216"/>
      <c r="O649" s="216">
        <f>AU650</f>
        <v>1.17</v>
      </c>
      <c r="P649" s="210"/>
      <c r="Q649" s="210"/>
      <c r="R649" s="216"/>
      <c r="S649" s="216"/>
      <c r="T649" s="210"/>
      <c r="U649" s="210"/>
      <c r="V649" s="216"/>
      <c r="W649" s="216"/>
      <c r="X649" s="210"/>
      <c r="Y649" s="210"/>
      <c r="Z649" s="216">
        <v>0.47</v>
      </c>
      <c r="AA649" s="216"/>
      <c r="AB649" s="210"/>
      <c r="AC649" s="210"/>
      <c r="AD649" s="216"/>
      <c r="AE649" s="216"/>
      <c r="AF649" s="210"/>
      <c r="AG649" s="210"/>
      <c r="AH649" s="216"/>
      <c r="AI649" s="216"/>
      <c r="AJ649" s="210"/>
      <c r="AK649" s="210"/>
      <c r="AL649" s="210"/>
      <c r="AM649" s="210"/>
      <c r="AN649" s="213">
        <f>P649+T649+X649+AB649+AF649+AJ649</f>
        <v>0</v>
      </c>
      <c r="AO649" s="213">
        <f>Q649+U649+Y649+AC649+AG649+AK649</f>
        <v>0</v>
      </c>
      <c r="AP649" s="213">
        <f>R649+V649+Z649+AD649+AH649+AL649</f>
        <v>0.47</v>
      </c>
      <c r="AQ649" s="209">
        <f>S649+W649+AA649+AE649+AI649+AM649</f>
        <v>0</v>
      </c>
      <c r="AR649" s="116" t="s">
        <v>122</v>
      </c>
      <c r="AS649" s="117">
        <f aca="true" t="shared" si="299" ref="AS649:AX649">SUM(AS650:AS651)</f>
        <v>0</v>
      </c>
      <c r="AT649" s="117">
        <f t="shared" si="299"/>
        <v>0</v>
      </c>
      <c r="AU649" s="117">
        <f t="shared" si="299"/>
        <v>1.17</v>
      </c>
      <c r="AV649" s="117">
        <f t="shared" si="299"/>
        <v>0</v>
      </c>
      <c r="AW649" s="117">
        <f t="shared" si="299"/>
        <v>0</v>
      </c>
      <c r="AX649" s="117">
        <f t="shared" si="299"/>
        <v>0</v>
      </c>
      <c r="AY649" s="98">
        <f>SUM(AS649:AX649)</f>
        <v>1.17</v>
      </c>
      <c r="AZ649" s="74"/>
    </row>
    <row r="650" spans="2:52" ht="90">
      <c r="B650" s="73"/>
      <c r="C650" s="223"/>
      <c r="D650" s="238"/>
      <c r="E650" s="229"/>
      <c r="F650" s="220"/>
      <c r="G650" s="211"/>
      <c r="H650" s="211"/>
      <c r="I650" s="217"/>
      <c r="J650" s="217"/>
      <c r="K650" s="220"/>
      <c r="L650" s="220"/>
      <c r="M650" s="217"/>
      <c r="N650" s="217"/>
      <c r="O650" s="217"/>
      <c r="P650" s="211"/>
      <c r="Q650" s="211"/>
      <c r="R650" s="217"/>
      <c r="S650" s="217"/>
      <c r="T650" s="211"/>
      <c r="U650" s="211"/>
      <c r="V650" s="217"/>
      <c r="W650" s="217"/>
      <c r="X650" s="211"/>
      <c r="Y650" s="211"/>
      <c r="Z650" s="217"/>
      <c r="AA650" s="217"/>
      <c r="AB650" s="211"/>
      <c r="AC650" s="211"/>
      <c r="AD650" s="217"/>
      <c r="AE650" s="217"/>
      <c r="AF650" s="211"/>
      <c r="AG650" s="211"/>
      <c r="AH650" s="217"/>
      <c r="AI650" s="217"/>
      <c r="AJ650" s="211"/>
      <c r="AK650" s="211"/>
      <c r="AL650" s="211"/>
      <c r="AM650" s="211"/>
      <c r="AN650" s="214"/>
      <c r="AO650" s="214"/>
      <c r="AP650" s="214"/>
      <c r="AQ650" s="209"/>
      <c r="AR650" s="118" t="s">
        <v>354</v>
      </c>
      <c r="AS650" s="119"/>
      <c r="AT650" s="119"/>
      <c r="AU650" s="119">
        <v>1.17</v>
      </c>
      <c r="AV650" s="119"/>
      <c r="AW650" s="119"/>
      <c r="AX650" s="120"/>
      <c r="AY650" s="98">
        <f>SUM(AS650:AX650)</f>
        <v>1.17</v>
      </c>
      <c r="AZ650" s="74"/>
    </row>
    <row r="651" spans="2:52" ht="12.75">
      <c r="B651" s="73"/>
      <c r="C651" s="224"/>
      <c r="D651" s="239"/>
      <c r="E651" s="230"/>
      <c r="F651" s="221"/>
      <c r="G651" s="212"/>
      <c r="H651" s="212"/>
      <c r="I651" s="218"/>
      <c r="J651" s="218"/>
      <c r="K651" s="221"/>
      <c r="L651" s="221"/>
      <c r="M651" s="218"/>
      <c r="N651" s="218"/>
      <c r="O651" s="218"/>
      <c r="P651" s="212"/>
      <c r="Q651" s="212"/>
      <c r="R651" s="218"/>
      <c r="S651" s="218"/>
      <c r="T651" s="212"/>
      <c r="U651" s="212"/>
      <c r="V651" s="218"/>
      <c r="W651" s="218"/>
      <c r="X651" s="212"/>
      <c r="Y651" s="212"/>
      <c r="Z651" s="218"/>
      <c r="AA651" s="218"/>
      <c r="AB651" s="212"/>
      <c r="AC651" s="212"/>
      <c r="AD651" s="218"/>
      <c r="AE651" s="218"/>
      <c r="AF651" s="212"/>
      <c r="AG651" s="212"/>
      <c r="AH651" s="218"/>
      <c r="AI651" s="218"/>
      <c r="AJ651" s="212"/>
      <c r="AK651" s="212"/>
      <c r="AL651" s="212"/>
      <c r="AM651" s="212"/>
      <c r="AN651" s="215"/>
      <c r="AO651" s="215"/>
      <c r="AP651" s="215"/>
      <c r="AQ651" s="209"/>
      <c r="AR651" s="121" t="s">
        <v>124</v>
      </c>
      <c r="AS651" s="121"/>
      <c r="AT651" s="121"/>
      <c r="AU651" s="121"/>
      <c r="AV651" s="121"/>
      <c r="AW651" s="121"/>
      <c r="AX651" s="121"/>
      <c r="AY651" s="122"/>
      <c r="AZ651" s="74"/>
    </row>
    <row r="652" spans="2:52" ht="22.5">
      <c r="B652" s="73"/>
      <c r="C652" s="222" t="s">
        <v>563</v>
      </c>
      <c r="D652" s="237" t="s">
        <v>564</v>
      </c>
      <c r="E652" s="228"/>
      <c r="F652" s="219" t="s">
        <v>121</v>
      </c>
      <c r="G652" s="210"/>
      <c r="H652" s="210"/>
      <c r="I652" s="216">
        <v>0.12</v>
      </c>
      <c r="J652" s="216">
        <v>0</v>
      </c>
      <c r="K652" s="219">
        <v>2013</v>
      </c>
      <c r="L652" s="219">
        <v>2013</v>
      </c>
      <c r="M652" s="216">
        <f>AY653</f>
        <v>0.05</v>
      </c>
      <c r="N652" s="216"/>
      <c r="O652" s="216">
        <f>AU653</f>
        <v>0.05</v>
      </c>
      <c r="P652" s="210"/>
      <c r="Q652" s="210"/>
      <c r="R652" s="216"/>
      <c r="S652" s="216"/>
      <c r="T652" s="210"/>
      <c r="U652" s="210"/>
      <c r="V652" s="216"/>
      <c r="W652" s="216"/>
      <c r="X652" s="210"/>
      <c r="Y652" s="210"/>
      <c r="Z652" s="216">
        <v>0.12</v>
      </c>
      <c r="AA652" s="216"/>
      <c r="AB652" s="210"/>
      <c r="AC652" s="210"/>
      <c r="AD652" s="216"/>
      <c r="AE652" s="216"/>
      <c r="AF652" s="210"/>
      <c r="AG652" s="210"/>
      <c r="AH652" s="216"/>
      <c r="AI652" s="216"/>
      <c r="AJ652" s="210"/>
      <c r="AK652" s="210"/>
      <c r="AL652" s="210"/>
      <c r="AM652" s="210"/>
      <c r="AN652" s="213">
        <f>P652+T652+X652+AB652+AF652+AJ652</f>
        <v>0</v>
      </c>
      <c r="AO652" s="213">
        <f>Q652+U652+Y652+AC652+AG652+AK652</f>
        <v>0</v>
      </c>
      <c r="AP652" s="213">
        <f>R652+V652+Z652+AD652+AH652+AL652</f>
        <v>0.12</v>
      </c>
      <c r="AQ652" s="209">
        <f>S652+W652+AA652+AE652+AI652+AM652</f>
        <v>0</v>
      </c>
      <c r="AR652" s="116" t="s">
        <v>122</v>
      </c>
      <c r="AS652" s="117">
        <f aca="true" t="shared" si="300" ref="AS652:AX652">SUM(AS653:AS654)</f>
        <v>0</v>
      </c>
      <c r="AT652" s="117">
        <f t="shared" si="300"/>
        <v>0</v>
      </c>
      <c r="AU652" s="117">
        <f t="shared" si="300"/>
        <v>0.05</v>
      </c>
      <c r="AV652" s="117">
        <f t="shared" si="300"/>
        <v>0</v>
      </c>
      <c r="AW652" s="117">
        <f t="shared" si="300"/>
        <v>0</v>
      </c>
      <c r="AX652" s="117">
        <f t="shared" si="300"/>
        <v>0</v>
      </c>
      <c r="AY652" s="98">
        <f>SUM(AS652:AX652)</f>
        <v>0.05</v>
      </c>
      <c r="AZ652" s="74"/>
    </row>
    <row r="653" spans="2:52" ht="56.25">
      <c r="B653" s="73"/>
      <c r="C653" s="223"/>
      <c r="D653" s="238"/>
      <c r="E653" s="229"/>
      <c r="F653" s="220"/>
      <c r="G653" s="211"/>
      <c r="H653" s="211"/>
      <c r="I653" s="217"/>
      <c r="J653" s="217"/>
      <c r="K653" s="220"/>
      <c r="L653" s="220"/>
      <c r="M653" s="217"/>
      <c r="N653" s="217"/>
      <c r="O653" s="217"/>
      <c r="P653" s="211"/>
      <c r="Q653" s="211"/>
      <c r="R653" s="217"/>
      <c r="S653" s="217"/>
      <c r="T653" s="211"/>
      <c r="U653" s="211"/>
      <c r="V653" s="217"/>
      <c r="W653" s="217"/>
      <c r="X653" s="211"/>
      <c r="Y653" s="211"/>
      <c r="Z653" s="217"/>
      <c r="AA653" s="217"/>
      <c r="AB653" s="211"/>
      <c r="AC653" s="211"/>
      <c r="AD653" s="217"/>
      <c r="AE653" s="217"/>
      <c r="AF653" s="211"/>
      <c r="AG653" s="211"/>
      <c r="AH653" s="217"/>
      <c r="AI653" s="217"/>
      <c r="AJ653" s="211"/>
      <c r="AK653" s="211"/>
      <c r="AL653" s="211"/>
      <c r="AM653" s="211"/>
      <c r="AN653" s="214"/>
      <c r="AO653" s="214"/>
      <c r="AP653" s="214"/>
      <c r="AQ653" s="209"/>
      <c r="AR653" s="118" t="s">
        <v>539</v>
      </c>
      <c r="AS653" s="119"/>
      <c r="AT653" s="119"/>
      <c r="AU653" s="119">
        <v>0.05</v>
      </c>
      <c r="AV653" s="119"/>
      <c r="AW653" s="119"/>
      <c r="AX653" s="120"/>
      <c r="AY653" s="98">
        <f>SUM(AS653:AX653)</f>
        <v>0.05</v>
      </c>
      <c r="AZ653" s="74"/>
    </row>
    <row r="654" spans="2:52" ht="12.75">
      <c r="B654" s="73"/>
      <c r="C654" s="224"/>
      <c r="D654" s="239"/>
      <c r="E654" s="230"/>
      <c r="F654" s="221"/>
      <c r="G654" s="212"/>
      <c r="H654" s="212"/>
      <c r="I654" s="218"/>
      <c r="J654" s="218"/>
      <c r="K654" s="221"/>
      <c r="L654" s="221"/>
      <c r="M654" s="218"/>
      <c r="N654" s="218"/>
      <c r="O654" s="218"/>
      <c r="P654" s="212"/>
      <c r="Q654" s="212"/>
      <c r="R654" s="218"/>
      <c r="S654" s="218"/>
      <c r="T654" s="212"/>
      <c r="U654" s="212"/>
      <c r="V654" s="218"/>
      <c r="W654" s="218"/>
      <c r="X654" s="212"/>
      <c r="Y654" s="212"/>
      <c r="Z654" s="218"/>
      <c r="AA654" s="218"/>
      <c r="AB654" s="212"/>
      <c r="AC654" s="212"/>
      <c r="AD654" s="218"/>
      <c r="AE654" s="218"/>
      <c r="AF654" s="212"/>
      <c r="AG654" s="212"/>
      <c r="AH654" s="218"/>
      <c r="AI654" s="218"/>
      <c r="AJ654" s="212"/>
      <c r="AK654" s="212"/>
      <c r="AL654" s="212"/>
      <c r="AM654" s="212"/>
      <c r="AN654" s="215"/>
      <c r="AO654" s="215"/>
      <c r="AP654" s="215"/>
      <c r="AQ654" s="209"/>
      <c r="AR654" s="121" t="s">
        <v>124</v>
      </c>
      <c r="AS654" s="121"/>
      <c r="AT654" s="121"/>
      <c r="AU654" s="121"/>
      <c r="AV654" s="121"/>
      <c r="AW654" s="121"/>
      <c r="AX654" s="121"/>
      <c r="AY654" s="122"/>
      <c r="AZ654" s="74"/>
    </row>
    <row r="655" spans="2:52" ht="22.5">
      <c r="B655" s="73"/>
      <c r="C655" s="222" t="s">
        <v>565</v>
      </c>
      <c r="D655" s="237" t="s">
        <v>566</v>
      </c>
      <c r="E655" s="228"/>
      <c r="F655" s="219" t="s">
        <v>121</v>
      </c>
      <c r="G655" s="210"/>
      <c r="H655" s="210"/>
      <c r="I655" s="216">
        <v>0.42</v>
      </c>
      <c r="J655" s="216">
        <v>0</v>
      </c>
      <c r="K655" s="219">
        <v>2013</v>
      </c>
      <c r="L655" s="219">
        <v>2014</v>
      </c>
      <c r="M655" s="216">
        <f>AY656</f>
        <v>0.9</v>
      </c>
      <c r="N655" s="216"/>
      <c r="O655" s="216">
        <f>AU656</f>
        <v>0.1</v>
      </c>
      <c r="P655" s="210"/>
      <c r="Q655" s="210"/>
      <c r="R655" s="216"/>
      <c r="S655" s="216"/>
      <c r="T655" s="210"/>
      <c r="U655" s="210"/>
      <c r="V655" s="216"/>
      <c r="W655" s="216"/>
      <c r="X655" s="210"/>
      <c r="Y655" s="210"/>
      <c r="Z655" s="216"/>
      <c r="AA655" s="216"/>
      <c r="AB655" s="210"/>
      <c r="AC655" s="210"/>
      <c r="AD655" s="216">
        <v>0.42</v>
      </c>
      <c r="AE655" s="216"/>
      <c r="AF655" s="210"/>
      <c r="AG655" s="210"/>
      <c r="AH655" s="216"/>
      <c r="AI655" s="216"/>
      <c r="AJ655" s="210"/>
      <c r="AK655" s="210"/>
      <c r="AL655" s="210"/>
      <c r="AM655" s="210"/>
      <c r="AN655" s="213">
        <f>P655+T655+X655+AB655+AF655+AJ655</f>
        <v>0</v>
      </c>
      <c r="AO655" s="213">
        <f>Q655+U655+Y655+AC655+AG655+AK655</f>
        <v>0</v>
      </c>
      <c r="AP655" s="213">
        <f>R655+V655+Z655+AD655+AH655+AL655</f>
        <v>0.42</v>
      </c>
      <c r="AQ655" s="209">
        <f>S655+W655+AA655+AE655+AI655+AM655</f>
        <v>0</v>
      </c>
      <c r="AR655" s="116" t="s">
        <v>122</v>
      </c>
      <c r="AS655" s="117">
        <f aca="true" t="shared" si="301" ref="AS655:AX655">SUM(AS656:AS657)</f>
        <v>0</v>
      </c>
      <c r="AT655" s="117">
        <f t="shared" si="301"/>
        <v>0</v>
      </c>
      <c r="AU655" s="117">
        <f t="shared" si="301"/>
        <v>0.1</v>
      </c>
      <c r="AV655" s="117">
        <f t="shared" si="301"/>
        <v>0.8</v>
      </c>
      <c r="AW655" s="117">
        <f t="shared" si="301"/>
        <v>0</v>
      </c>
      <c r="AX655" s="117">
        <f t="shared" si="301"/>
        <v>0</v>
      </c>
      <c r="AY655" s="98">
        <f>SUM(AS655:AX655)</f>
        <v>0.9</v>
      </c>
      <c r="AZ655" s="74"/>
    </row>
    <row r="656" spans="2:52" ht="56.25">
      <c r="B656" s="73"/>
      <c r="C656" s="223"/>
      <c r="D656" s="238"/>
      <c r="E656" s="229"/>
      <c r="F656" s="220"/>
      <c r="G656" s="211"/>
      <c r="H656" s="211"/>
      <c r="I656" s="217"/>
      <c r="J656" s="217"/>
      <c r="K656" s="220"/>
      <c r="L656" s="220"/>
      <c r="M656" s="217"/>
      <c r="N656" s="217"/>
      <c r="O656" s="217"/>
      <c r="P656" s="211"/>
      <c r="Q656" s="211"/>
      <c r="R656" s="217"/>
      <c r="S656" s="217"/>
      <c r="T656" s="211"/>
      <c r="U656" s="211"/>
      <c r="V656" s="217"/>
      <c r="W656" s="217"/>
      <c r="X656" s="211"/>
      <c r="Y656" s="211"/>
      <c r="Z656" s="217"/>
      <c r="AA656" s="217"/>
      <c r="AB656" s="211"/>
      <c r="AC656" s="211"/>
      <c r="AD656" s="217"/>
      <c r="AE656" s="217"/>
      <c r="AF656" s="211"/>
      <c r="AG656" s="211"/>
      <c r="AH656" s="217"/>
      <c r="AI656" s="217"/>
      <c r="AJ656" s="211"/>
      <c r="AK656" s="211"/>
      <c r="AL656" s="211"/>
      <c r="AM656" s="211"/>
      <c r="AN656" s="214"/>
      <c r="AO656" s="214"/>
      <c r="AP656" s="214"/>
      <c r="AQ656" s="209"/>
      <c r="AR656" s="118" t="s">
        <v>539</v>
      </c>
      <c r="AS656" s="119"/>
      <c r="AT656" s="119"/>
      <c r="AU656" s="119">
        <v>0.1</v>
      </c>
      <c r="AV656" s="119">
        <v>0.8</v>
      </c>
      <c r="AW656" s="119"/>
      <c r="AX656" s="120"/>
      <c r="AY656" s="98">
        <f>SUM(AS656:AX656)</f>
        <v>0.9</v>
      </c>
      <c r="AZ656" s="74"/>
    </row>
    <row r="657" spans="2:52" ht="12.75">
      <c r="B657" s="73"/>
      <c r="C657" s="224"/>
      <c r="D657" s="239"/>
      <c r="E657" s="230"/>
      <c r="F657" s="221"/>
      <c r="G657" s="212"/>
      <c r="H657" s="212"/>
      <c r="I657" s="218"/>
      <c r="J657" s="218"/>
      <c r="K657" s="221"/>
      <c r="L657" s="221"/>
      <c r="M657" s="218"/>
      <c r="N657" s="218"/>
      <c r="O657" s="218"/>
      <c r="P657" s="212"/>
      <c r="Q657" s="212"/>
      <c r="R657" s="218"/>
      <c r="S657" s="218"/>
      <c r="T657" s="212"/>
      <c r="U657" s="212"/>
      <c r="V657" s="218"/>
      <c r="W657" s="218"/>
      <c r="X657" s="212"/>
      <c r="Y657" s="212"/>
      <c r="Z657" s="218"/>
      <c r="AA657" s="218"/>
      <c r="AB657" s="212"/>
      <c r="AC657" s="212"/>
      <c r="AD657" s="218"/>
      <c r="AE657" s="218"/>
      <c r="AF657" s="212"/>
      <c r="AG657" s="212"/>
      <c r="AH657" s="218"/>
      <c r="AI657" s="218"/>
      <c r="AJ657" s="212"/>
      <c r="AK657" s="212"/>
      <c r="AL657" s="212"/>
      <c r="AM657" s="212"/>
      <c r="AN657" s="215"/>
      <c r="AO657" s="215"/>
      <c r="AP657" s="215"/>
      <c r="AQ657" s="209"/>
      <c r="AR657" s="121" t="s">
        <v>124</v>
      </c>
      <c r="AS657" s="121"/>
      <c r="AT657" s="121"/>
      <c r="AU657" s="121"/>
      <c r="AV657" s="121"/>
      <c r="AW657" s="121"/>
      <c r="AX657" s="121"/>
      <c r="AY657" s="122"/>
      <c r="AZ657" s="74"/>
    </row>
    <row r="658" spans="2:52" ht="22.5">
      <c r="B658" s="73"/>
      <c r="C658" s="222" t="s">
        <v>567</v>
      </c>
      <c r="D658" s="237" t="s">
        <v>568</v>
      </c>
      <c r="E658" s="228"/>
      <c r="F658" s="219" t="s">
        <v>121</v>
      </c>
      <c r="G658" s="210"/>
      <c r="H658" s="210"/>
      <c r="I658" s="216">
        <v>0.38</v>
      </c>
      <c r="J658" s="216">
        <v>0</v>
      </c>
      <c r="K658" s="219">
        <v>2013</v>
      </c>
      <c r="L658" s="219">
        <v>2013</v>
      </c>
      <c r="M658" s="216">
        <f>AY659</f>
        <v>0.65</v>
      </c>
      <c r="N658" s="216"/>
      <c r="O658" s="216">
        <f>AU659</f>
        <v>0.65</v>
      </c>
      <c r="P658" s="210"/>
      <c r="Q658" s="210"/>
      <c r="R658" s="216"/>
      <c r="S658" s="216"/>
      <c r="T658" s="210"/>
      <c r="U658" s="210"/>
      <c r="V658" s="216"/>
      <c r="W658" s="216"/>
      <c r="X658" s="210"/>
      <c r="Y658" s="210"/>
      <c r="Z658" s="216">
        <v>0.38</v>
      </c>
      <c r="AA658" s="216"/>
      <c r="AB658" s="210"/>
      <c r="AC658" s="210"/>
      <c r="AD658" s="216"/>
      <c r="AE658" s="216"/>
      <c r="AF658" s="210"/>
      <c r="AG658" s="210"/>
      <c r="AH658" s="216"/>
      <c r="AI658" s="216"/>
      <c r="AJ658" s="210"/>
      <c r="AK658" s="210"/>
      <c r="AL658" s="210"/>
      <c r="AM658" s="210"/>
      <c r="AN658" s="213">
        <f>P658+T658+X658+AB658+AF658+AJ658</f>
        <v>0</v>
      </c>
      <c r="AO658" s="213">
        <f>Q658+U658+Y658+AC658+AG658+AK658</f>
        <v>0</v>
      </c>
      <c r="AP658" s="213">
        <f>R658+V658+Z658+AD658+AH658+AL658</f>
        <v>0.38</v>
      </c>
      <c r="AQ658" s="209">
        <f>S658+W658+AA658+AE658+AI658+AM658</f>
        <v>0</v>
      </c>
      <c r="AR658" s="116" t="s">
        <v>122</v>
      </c>
      <c r="AS658" s="117">
        <f aca="true" t="shared" si="302" ref="AS658:AX658">SUM(AS659:AS660)</f>
        <v>0</v>
      </c>
      <c r="AT658" s="117">
        <f t="shared" si="302"/>
        <v>0</v>
      </c>
      <c r="AU658" s="117">
        <f t="shared" si="302"/>
        <v>0.65</v>
      </c>
      <c r="AV658" s="117">
        <f t="shared" si="302"/>
        <v>0</v>
      </c>
      <c r="AW658" s="117">
        <f t="shared" si="302"/>
        <v>0</v>
      </c>
      <c r="AX658" s="117">
        <f t="shared" si="302"/>
        <v>0</v>
      </c>
      <c r="AY658" s="98">
        <f>SUM(AS658:AX658)</f>
        <v>0.65</v>
      </c>
      <c r="AZ658" s="74"/>
    </row>
    <row r="659" spans="2:52" ht="90">
      <c r="B659" s="73"/>
      <c r="C659" s="223"/>
      <c r="D659" s="238"/>
      <c r="E659" s="229"/>
      <c r="F659" s="220"/>
      <c r="G659" s="211"/>
      <c r="H659" s="211"/>
      <c r="I659" s="217"/>
      <c r="J659" s="217"/>
      <c r="K659" s="220"/>
      <c r="L659" s="220"/>
      <c r="M659" s="217"/>
      <c r="N659" s="217"/>
      <c r="O659" s="217"/>
      <c r="P659" s="211"/>
      <c r="Q659" s="211"/>
      <c r="R659" s="217"/>
      <c r="S659" s="217"/>
      <c r="T659" s="211"/>
      <c r="U659" s="211"/>
      <c r="V659" s="217"/>
      <c r="W659" s="217"/>
      <c r="X659" s="211"/>
      <c r="Y659" s="211"/>
      <c r="Z659" s="217"/>
      <c r="AA659" s="217"/>
      <c r="AB659" s="211"/>
      <c r="AC659" s="211"/>
      <c r="AD659" s="217"/>
      <c r="AE659" s="217"/>
      <c r="AF659" s="211"/>
      <c r="AG659" s="211"/>
      <c r="AH659" s="217"/>
      <c r="AI659" s="217"/>
      <c r="AJ659" s="211"/>
      <c r="AK659" s="211"/>
      <c r="AL659" s="211"/>
      <c r="AM659" s="211"/>
      <c r="AN659" s="214"/>
      <c r="AO659" s="214"/>
      <c r="AP659" s="214"/>
      <c r="AQ659" s="209"/>
      <c r="AR659" s="118" t="s">
        <v>354</v>
      </c>
      <c r="AS659" s="119"/>
      <c r="AT659" s="119"/>
      <c r="AU659" s="119">
        <v>0.65</v>
      </c>
      <c r="AV659" s="119"/>
      <c r="AW659" s="119"/>
      <c r="AX659" s="120"/>
      <c r="AY659" s="98">
        <f>SUM(AS659:AX659)</f>
        <v>0.65</v>
      </c>
      <c r="AZ659" s="74"/>
    </row>
    <row r="660" spans="2:52" ht="12.75">
      <c r="B660" s="73"/>
      <c r="C660" s="224"/>
      <c r="D660" s="239"/>
      <c r="E660" s="230"/>
      <c r="F660" s="221"/>
      <c r="G660" s="212"/>
      <c r="H660" s="212"/>
      <c r="I660" s="218"/>
      <c r="J660" s="218"/>
      <c r="K660" s="221"/>
      <c r="L660" s="221"/>
      <c r="M660" s="218"/>
      <c r="N660" s="218"/>
      <c r="O660" s="218"/>
      <c r="P660" s="212"/>
      <c r="Q660" s="212"/>
      <c r="R660" s="218"/>
      <c r="S660" s="218"/>
      <c r="T660" s="212"/>
      <c r="U660" s="212"/>
      <c r="V660" s="218"/>
      <c r="W660" s="218"/>
      <c r="X660" s="212"/>
      <c r="Y660" s="212"/>
      <c r="Z660" s="218"/>
      <c r="AA660" s="218"/>
      <c r="AB660" s="212"/>
      <c r="AC660" s="212"/>
      <c r="AD660" s="218"/>
      <c r="AE660" s="218"/>
      <c r="AF660" s="212"/>
      <c r="AG660" s="212"/>
      <c r="AH660" s="218"/>
      <c r="AI660" s="218"/>
      <c r="AJ660" s="212"/>
      <c r="AK660" s="212"/>
      <c r="AL660" s="212"/>
      <c r="AM660" s="212"/>
      <c r="AN660" s="215"/>
      <c r="AO660" s="215"/>
      <c r="AP660" s="215"/>
      <c r="AQ660" s="209"/>
      <c r="AR660" s="121" t="s">
        <v>124</v>
      </c>
      <c r="AS660" s="121"/>
      <c r="AT660" s="121"/>
      <c r="AU660" s="121"/>
      <c r="AV660" s="121"/>
      <c r="AW660" s="121"/>
      <c r="AX660" s="121"/>
      <c r="AY660" s="122"/>
      <c r="AZ660" s="74"/>
    </row>
    <row r="661" spans="2:52" ht="22.5">
      <c r="B661" s="73"/>
      <c r="C661" s="222" t="s">
        <v>569</v>
      </c>
      <c r="D661" s="237" t="s">
        <v>570</v>
      </c>
      <c r="E661" s="228"/>
      <c r="F661" s="219" t="s">
        <v>121</v>
      </c>
      <c r="G661" s="210"/>
      <c r="H661" s="210"/>
      <c r="I661" s="216">
        <v>0.12</v>
      </c>
      <c r="J661" s="216">
        <v>0</v>
      </c>
      <c r="K661" s="219">
        <v>2013</v>
      </c>
      <c r="L661" s="219">
        <v>2013</v>
      </c>
      <c r="M661" s="216">
        <f>AY662</f>
        <v>0.45</v>
      </c>
      <c r="N661" s="216"/>
      <c r="O661" s="216">
        <f>AU662</f>
        <v>0.45</v>
      </c>
      <c r="P661" s="210"/>
      <c r="Q661" s="210"/>
      <c r="R661" s="216"/>
      <c r="S661" s="216"/>
      <c r="T661" s="210"/>
      <c r="U661" s="210"/>
      <c r="V661" s="216"/>
      <c r="W661" s="216"/>
      <c r="X661" s="210"/>
      <c r="Y661" s="210"/>
      <c r="Z661" s="216">
        <v>0.12</v>
      </c>
      <c r="AA661" s="216"/>
      <c r="AB661" s="210"/>
      <c r="AC661" s="210"/>
      <c r="AD661" s="216"/>
      <c r="AE661" s="216"/>
      <c r="AF661" s="210"/>
      <c r="AG661" s="210"/>
      <c r="AH661" s="216"/>
      <c r="AI661" s="216"/>
      <c r="AJ661" s="210"/>
      <c r="AK661" s="210"/>
      <c r="AL661" s="210"/>
      <c r="AM661" s="210"/>
      <c r="AN661" s="213">
        <f>P661+T661+X661+AB661+AF661+AJ661</f>
        <v>0</v>
      </c>
      <c r="AO661" s="213">
        <f>Q661+U661+Y661+AC661+AG661+AK661</f>
        <v>0</v>
      </c>
      <c r="AP661" s="213">
        <f>R661+V661+Z661+AD661+AH661+AL661</f>
        <v>0.12</v>
      </c>
      <c r="AQ661" s="209">
        <f>S661+W661+AA661+AE661+AI661+AM661</f>
        <v>0</v>
      </c>
      <c r="AR661" s="116" t="s">
        <v>122</v>
      </c>
      <c r="AS661" s="117">
        <f aca="true" t="shared" si="303" ref="AS661:AX661">SUM(AS662:AS663)</f>
        <v>0</v>
      </c>
      <c r="AT661" s="117">
        <f t="shared" si="303"/>
        <v>0</v>
      </c>
      <c r="AU661" s="117">
        <f t="shared" si="303"/>
        <v>0.45</v>
      </c>
      <c r="AV661" s="117">
        <f t="shared" si="303"/>
        <v>0</v>
      </c>
      <c r="AW661" s="117">
        <f t="shared" si="303"/>
        <v>0</v>
      </c>
      <c r="AX661" s="117">
        <f t="shared" si="303"/>
        <v>0</v>
      </c>
      <c r="AY661" s="98">
        <f>SUM(AS661:AX661)</f>
        <v>0.45</v>
      </c>
      <c r="AZ661" s="74"/>
    </row>
    <row r="662" spans="2:52" ht="56.25">
      <c r="B662" s="73"/>
      <c r="C662" s="223"/>
      <c r="D662" s="238"/>
      <c r="E662" s="229"/>
      <c r="F662" s="220"/>
      <c r="G662" s="211"/>
      <c r="H662" s="211"/>
      <c r="I662" s="217"/>
      <c r="J662" s="217"/>
      <c r="K662" s="220"/>
      <c r="L662" s="220"/>
      <c r="M662" s="217"/>
      <c r="N662" s="217"/>
      <c r="O662" s="217"/>
      <c r="P662" s="211"/>
      <c r="Q662" s="211"/>
      <c r="R662" s="217"/>
      <c r="S662" s="217"/>
      <c r="T662" s="211"/>
      <c r="U662" s="211"/>
      <c r="V662" s="217"/>
      <c r="W662" s="217"/>
      <c r="X662" s="211"/>
      <c r="Y662" s="211"/>
      <c r="Z662" s="217"/>
      <c r="AA662" s="217"/>
      <c r="AB662" s="211"/>
      <c r="AC662" s="211"/>
      <c r="AD662" s="217"/>
      <c r="AE662" s="217"/>
      <c r="AF662" s="211"/>
      <c r="AG662" s="211"/>
      <c r="AH662" s="217"/>
      <c r="AI662" s="217"/>
      <c r="AJ662" s="211"/>
      <c r="AK662" s="211"/>
      <c r="AL662" s="211"/>
      <c r="AM662" s="211"/>
      <c r="AN662" s="214"/>
      <c r="AO662" s="214"/>
      <c r="AP662" s="214"/>
      <c r="AQ662" s="209"/>
      <c r="AR662" s="118" t="s">
        <v>539</v>
      </c>
      <c r="AS662" s="119"/>
      <c r="AT662" s="119"/>
      <c r="AU662" s="119">
        <v>0.45</v>
      </c>
      <c r="AV662" s="119"/>
      <c r="AW662" s="119"/>
      <c r="AX662" s="120"/>
      <c r="AY662" s="98">
        <f>SUM(AS662:AX662)</f>
        <v>0.45</v>
      </c>
      <c r="AZ662" s="74"/>
    </row>
    <row r="663" spans="2:52" ht="12.75">
      <c r="B663" s="73"/>
      <c r="C663" s="224"/>
      <c r="D663" s="239"/>
      <c r="E663" s="230"/>
      <c r="F663" s="221"/>
      <c r="G663" s="212"/>
      <c r="H663" s="212"/>
      <c r="I663" s="218"/>
      <c r="J663" s="218"/>
      <c r="K663" s="221"/>
      <c r="L663" s="221"/>
      <c r="M663" s="218"/>
      <c r="N663" s="218"/>
      <c r="O663" s="218"/>
      <c r="P663" s="212"/>
      <c r="Q663" s="212"/>
      <c r="R663" s="218"/>
      <c r="S663" s="218"/>
      <c r="T663" s="212"/>
      <c r="U663" s="212"/>
      <c r="V663" s="218"/>
      <c r="W663" s="218"/>
      <c r="X663" s="212"/>
      <c r="Y663" s="212"/>
      <c r="Z663" s="218"/>
      <c r="AA663" s="218"/>
      <c r="AB663" s="212"/>
      <c r="AC663" s="212"/>
      <c r="AD663" s="218"/>
      <c r="AE663" s="218"/>
      <c r="AF663" s="212"/>
      <c r="AG663" s="212"/>
      <c r="AH663" s="218"/>
      <c r="AI663" s="218"/>
      <c r="AJ663" s="212"/>
      <c r="AK663" s="212"/>
      <c r="AL663" s="212"/>
      <c r="AM663" s="212"/>
      <c r="AN663" s="215"/>
      <c r="AO663" s="215"/>
      <c r="AP663" s="215"/>
      <c r="AQ663" s="209"/>
      <c r="AR663" s="121" t="s">
        <v>124</v>
      </c>
      <c r="AS663" s="121"/>
      <c r="AT663" s="121"/>
      <c r="AU663" s="121"/>
      <c r="AV663" s="121"/>
      <c r="AW663" s="121"/>
      <c r="AX663" s="121"/>
      <c r="AY663" s="122"/>
      <c r="AZ663" s="74"/>
    </row>
    <row r="664" spans="2:52" ht="22.5">
      <c r="B664" s="73"/>
      <c r="C664" s="222" t="s">
        <v>571</v>
      </c>
      <c r="D664" s="237" t="s">
        <v>572</v>
      </c>
      <c r="E664" s="228"/>
      <c r="F664" s="219" t="s">
        <v>121</v>
      </c>
      <c r="G664" s="210"/>
      <c r="H664" s="210"/>
      <c r="I664" s="216">
        <v>0.25</v>
      </c>
      <c r="J664" s="216">
        <v>0</v>
      </c>
      <c r="K664" s="219">
        <v>2013</v>
      </c>
      <c r="L664" s="219">
        <v>2014</v>
      </c>
      <c r="M664" s="216">
        <f>AY665</f>
        <v>0.8</v>
      </c>
      <c r="N664" s="216"/>
      <c r="O664" s="216">
        <f>AU665</f>
        <v>0</v>
      </c>
      <c r="P664" s="210"/>
      <c r="Q664" s="210"/>
      <c r="R664" s="216"/>
      <c r="S664" s="216"/>
      <c r="T664" s="210"/>
      <c r="U664" s="210"/>
      <c r="V664" s="216"/>
      <c r="W664" s="216"/>
      <c r="X664" s="210"/>
      <c r="Y664" s="210"/>
      <c r="Z664" s="216"/>
      <c r="AA664" s="216"/>
      <c r="AB664" s="210"/>
      <c r="AC664" s="210"/>
      <c r="AD664" s="216">
        <v>0.25</v>
      </c>
      <c r="AE664" s="216"/>
      <c r="AF664" s="210"/>
      <c r="AG664" s="210"/>
      <c r="AH664" s="216"/>
      <c r="AI664" s="216"/>
      <c r="AJ664" s="210"/>
      <c r="AK664" s="210"/>
      <c r="AL664" s="210"/>
      <c r="AM664" s="210"/>
      <c r="AN664" s="213">
        <f>P664+T664+X664+AB664+AF664+AJ664</f>
        <v>0</v>
      </c>
      <c r="AO664" s="213">
        <f>Q664+U664+Y664+AC664+AG664+AK664</f>
        <v>0</v>
      </c>
      <c r="AP664" s="213">
        <f>R664+V664+Z664+AD664+AH664+AL664</f>
        <v>0.25</v>
      </c>
      <c r="AQ664" s="209">
        <f>S664+W664+AA664+AE664+AI664+AM664</f>
        <v>0</v>
      </c>
      <c r="AR664" s="116" t="s">
        <v>122</v>
      </c>
      <c r="AS664" s="117">
        <f aca="true" t="shared" si="304" ref="AS664:AX664">SUM(AS665:AS666)</f>
        <v>0</v>
      </c>
      <c r="AT664" s="117">
        <f t="shared" si="304"/>
        <v>0</v>
      </c>
      <c r="AU664" s="117">
        <f t="shared" si="304"/>
        <v>0</v>
      </c>
      <c r="AV664" s="117">
        <f t="shared" si="304"/>
        <v>0.8</v>
      </c>
      <c r="AW664" s="117">
        <f t="shared" si="304"/>
        <v>0</v>
      </c>
      <c r="AX664" s="117">
        <f t="shared" si="304"/>
        <v>0</v>
      </c>
      <c r="AY664" s="98">
        <f>SUM(AS664:AX664)</f>
        <v>0.8</v>
      </c>
      <c r="AZ664" s="74"/>
    </row>
    <row r="665" spans="2:52" ht="56.25">
      <c r="B665" s="73"/>
      <c r="C665" s="223"/>
      <c r="D665" s="238"/>
      <c r="E665" s="229"/>
      <c r="F665" s="220"/>
      <c r="G665" s="211"/>
      <c r="H665" s="211"/>
      <c r="I665" s="217"/>
      <c r="J665" s="217"/>
      <c r="K665" s="220"/>
      <c r="L665" s="220"/>
      <c r="M665" s="217"/>
      <c r="N665" s="217"/>
      <c r="O665" s="217"/>
      <c r="P665" s="211"/>
      <c r="Q665" s="211"/>
      <c r="R665" s="217"/>
      <c r="S665" s="217"/>
      <c r="T665" s="211"/>
      <c r="U665" s="211"/>
      <c r="V665" s="217"/>
      <c r="W665" s="217"/>
      <c r="X665" s="211"/>
      <c r="Y665" s="211"/>
      <c r="Z665" s="217"/>
      <c r="AA665" s="217"/>
      <c r="AB665" s="211"/>
      <c r="AC665" s="211"/>
      <c r="AD665" s="217"/>
      <c r="AE665" s="217"/>
      <c r="AF665" s="211"/>
      <c r="AG665" s="211"/>
      <c r="AH665" s="217"/>
      <c r="AI665" s="217"/>
      <c r="AJ665" s="211"/>
      <c r="AK665" s="211"/>
      <c r="AL665" s="211"/>
      <c r="AM665" s="211"/>
      <c r="AN665" s="214"/>
      <c r="AO665" s="214"/>
      <c r="AP665" s="214"/>
      <c r="AQ665" s="209"/>
      <c r="AR665" s="118" t="s">
        <v>539</v>
      </c>
      <c r="AS665" s="119"/>
      <c r="AT665" s="119"/>
      <c r="AU665" s="119">
        <v>0</v>
      </c>
      <c r="AV665" s="119">
        <v>0.8</v>
      </c>
      <c r="AW665" s="119"/>
      <c r="AX665" s="120"/>
      <c r="AY665" s="98">
        <f>SUM(AS665:AX665)</f>
        <v>0.8</v>
      </c>
      <c r="AZ665" s="74"/>
    </row>
    <row r="666" spans="2:52" ht="12.75">
      <c r="B666" s="73"/>
      <c r="C666" s="224"/>
      <c r="D666" s="239"/>
      <c r="E666" s="230"/>
      <c r="F666" s="221"/>
      <c r="G666" s="212"/>
      <c r="H666" s="212"/>
      <c r="I666" s="218"/>
      <c r="J666" s="218"/>
      <c r="K666" s="221"/>
      <c r="L666" s="221"/>
      <c r="M666" s="218"/>
      <c r="N666" s="218"/>
      <c r="O666" s="218"/>
      <c r="P666" s="212"/>
      <c r="Q666" s="212"/>
      <c r="R666" s="218"/>
      <c r="S666" s="218"/>
      <c r="T666" s="212"/>
      <c r="U666" s="212"/>
      <c r="V666" s="218"/>
      <c r="W666" s="218"/>
      <c r="X666" s="212"/>
      <c r="Y666" s="212"/>
      <c r="Z666" s="218"/>
      <c r="AA666" s="218"/>
      <c r="AB666" s="212"/>
      <c r="AC666" s="212"/>
      <c r="AD666" s="218"/>
      <c r="AE666" s="218"/>
      <c r="AF666" s="212"/>
      <c r="AG666" s="212"/>
      <c r="AH666" s="218"/>
      <c r="AI666" s="218"/>
      <c r="AJ666" s="212"/>
      <c r="AK666" s="212"/>
      <c r="AL666" s="212"/>
      <c r="AM666" s="212"/>
      <c r="AN666" s="215"/>
      <c r="AO666" s="215"/>
      <c r="AP666" s="215"/>
      <c r="AQ666" s="209"/>
      <c r="AR666" s="121" t="s">
        <v>124</v>
      </c>
      <c r="AS666" s="121"/>
      <c r="AT666" s="121"/>
      <c r="AU666" s="121"/>
      <c r="AV666" s="121"/>
      <c r="AW666" s="121"/>
      <c r="AX666" s="121"/>
      <c r="AY666" s="122"/>
      <c r="AZ666" s="74"/>
    </row>
    <row r="667" spans="2:52" ht="22.5">
      <c r="B667" s="73"/>
      <c r="C667" s="222" t="s">
        <v>573</v>
      </c>
      <c r="D667" s="237" t="s">
        <v>574</v>
      </c>
      <c r="E667" s="228"/>
      <c r="F667" s="219" t="s">
        <v>121</v>
      </c>
      <c r="G667" s="210"/>
      <c r="H667" s="210"/>
      <c r="I667" s="216">
        <v>0.52</v>
      </c>
      <c r="J667" s="216">
        <v>0</v>
      </c>
      <c r="K667" s="219">
        <v>2014</v>
      </c>
      <c r="L667" s="219">
        <v>2014</v>
      </c>
      <c r="M667" s="216">
        <f>AY668</f>
        <v>1.5</v>
      </c>
      <c r="N667" s="216"/>
      <c r="O667" s="216">
        <f>AU668</f>
        <v>0</v>
      </c>
      <c r="P667" s="210"/>
      <c r="Q667" s="210"/>
      <c r="R667" s="216"/>
      <c r="S667" s="216"/>
      <c r="T667" s="210"/>
      <c r="U667" s="210"/>
      <c r="V667" s="216"/>
      <c r="W667" s="216"/>
      <c r="X667" s="210"/>
      <c r="Y667" s="210"/>
      <c r="Z667" s="216"/>
      <c r="AA667" s="216"/>
      <c r="AB667" s="210"/>
      <c r="AC667" s="210"/>
      <c r="AD667" s="216">
        <v>0.52</v>
      </c>
      <c r="AE667" s="216"/>
      <c r="AF667" s="210"/>
      <c r="AG667" s="210"/>
      <c r="AH667" s="216"/>
      <c r="AI667" s="216"/>
      <c r="AJ667" s="210"/>
      <c r="AK667" s="210"/>
      <c r="AL667" s="210"/>
      <c r="AM667" s="210"/>
      <c r="AN667" s="213">
        <f>P667+T667+X667+AB667+AF667+AJ667</f>
        <v>0</v>
      </c>
      <c r="AO667" s="213">
        <f>Q667+U667+Y667+AC667+AG667+AK667</f>
        <v>0</v>
      </c>
      <c r="AP667" s="213">
        <f>R667+V667+Z667+AD667+AH667+AL667</f>
        <v>0.52</v>
      </c>
      <c r="AQ667" s="209">
        <f>S667+W667+AA667+AE667+AI667+AM667</f>
        <v>0</v>
      </c>
      <c r="AR667" s="116" t="s">
        <v>122</v>
      </c>
      <c r="AS667" s="117">
        <f aca="true" t="shared" si="305" ref="AS667:AX667">SUM(AS668:AS669)</f>
        <v>0</v>
      </c>
      <c r="AT667" s="117">
        <f t="shared" si="305"/>
        <v>0</v>
      </c>
      <c r="AU667" s="117">
        <f t="shared" si="305"/>
        <v>0</v>
      </c>
      <c r="AV667" s="117">
        <f t="shared" si="305"/>
        <v>1.5</v>
      </c>
      <c r="AW667" s="117">
        <f t="shared" si="305"/>
        <v>0</v>
      </c>
      <c r="AX667" s="117">
        <f t="shared" si="305"/>
        <v>0</v>
      </c>
      <c r="AY667" s="98">
        <f>SUM(AS667:AX667)</f>
        <v>1.5</v>
      </c>
      <c r="AZ667" s="74"/>
    </row>
    <row r="668" spans="2:52" ht="90">
      <c r="B668" s="73"/>
      <c r="C668" s="223"/>
      <c r="D668" s="238"/>
      <c r="E668" s="229"/>
      <c r="F668" s="220"/>
      <c r="G668" s="211"/>
      <c r="H668" s="211"/>
      <c r="I668" s="217"/>
      <c r="J668" s="217"/>
      <c r="K668" s="220"/>
      <c r="L668" s="220"/>
      <c r="M668" s="217"/>
      <c r="N668" s="217"/>
      <c r="O668" s="217"/>
      <c r="P668" s="211"/>
      <c r="Q668" s="211"/>
      <c r="R668" s="217"/>
      <c r="S668" s="217"/>
      <c r="T668" s="211"/>
      <c r="U668" s="211"/>
      <c r="V668" s="217"/>
      <c r="W668" s="217"/>
      <c r="X668" s="211"/>
      <c r="Y668" s="211"/>
      <c r="Z668" s="217"/>
      <c r="AA668" s="217"/>
      <c r="AB668" s="211"/>
      <c r="AC668" s="211"/>
      <c r="AD668" s="217"/>
      <c r="AE668" s="217"/>
      <c r="AF668" s="211"/>
      <c r="AG668" s="211"/>
      <c r="AH668" s="217"/>
      <c r="AI668" s="217"/>
      <c r="AJ668" s="211"/>
      <c r="AK668" s="211"/>
      <c r="AL668" s="211"/>
      <c r="AM668" s="211"/>
      <c r="AN668" s="214"/>
      <c r="AO668" s="214"/>
      <c r="AP668" s="214"/>
      <c r="AQ668" s="209"/>
      <c r="AR668" s="118" t="s">
        <v>354</v>
      </c>
      <c r="AS668" s="119"/>
      <c r="AT668" s="119"/>
      <c r="AU668" s="119"/>
      <c r="AV668" s="119">
        <v>1.5</v>
      </c>
      <c r="AW668" s="119"/>
      <c r="AX668" s="120"/>
      <c r="AY668" s="98">
        <f>SUM(AS668:AX668)</f>
        <v>1.5</v>
      </c>
      <c r="AZ668" s="74"/>
    </row>
    <row r="669" spans="2:52" ht="12.75">
      <c r="B669" s="73"/>
      <c r="C669" s="224"/>
      <c r="D669" s="239"/>
      <c r="E669" s="230"/>
      <c r="F669" s="221"/>
      <c r="G669" s="212"/>
      <c r="H669" s="212"/>
      <c r="I669" s="218"/>
      <c r="J669" s="218"/>
      <c r="K669" s="221"/>
      <c r="L669" s="221"/>
      <c r="M669" s="218"/>
      <c r="N669" s="218"/>
      <c r="O669" s="218"/>
      <c r="P669" s="212"/>
      <c r="Q669" s="212"/>
      <c r="R669" s="218"/>
      <c r="S669" s="218"/>
      <c r="T669" s="212"/>
      <c r="U669" s="212"/>
      <c r="V669" s="218"/>
      <c r="W669" s="218"/>
      <c r="X669" s="212"/>
      <c r="Y669" s="212"/>
      <c r="Z669" s="218"/>
      <c r="AA669" s="218"/>
      <c r="AB669" s="212"/>
      <c r="AC669" s="212"/>
      <c r="AD669" s="218"/>
      <c r="AE669" s="218"/>
      <c r="AF669" s="212"/>
      <c r="AG669" s="212"/>
      <c r="AH669" s="218"/>
      <c r="AI669" s="218"/>
      <c r="AJ669" s="212"/>
      <c r="AK669" s="212"/>
      <c r="AL669" s="212"/>
      <c r="AM669" s="212"/>
      <c r="AN669" s="215"/>
      <c r="AO669" s="215"/>
      <c r="AP669" s="215"/>
      <c r="AQ669" s="209"/>
      <c r="AR669" s="121" t="s">
        <v>124</v>
      </c>
      <c r="AS669" s="121"/>
      <c r="AT669" s="121"/>
      <c r="AU669" s="121"/>
      <c r="AV669" s="121"/>
      <c r="AW669" s="121"/>
      <c r="AX669" s="121"/>
      <c r="AY669" s="122"/>
      <c r="AZ669" s="74"/>
    </row>
    <row r="670" spans="2:52" ht="22.5">
      <c r="B670" s="73"/>
      <c r="C670" s="222" t="s">
        <v>575</v>
      </c>
      <c r="D670" s="237" t="s">
        <v>576</v>
      </c>
      <c r="E670" s="228"/>
      <c r="F670" s="219" t="s">
        <v>121</v>
      </c>
      <c r="G670" s="210"/>
      <c r="H670" s="210"/>
      <c r="I670" s="216">
        <v>0.49</v>
      </c>
      <c r="J670" s="216">
        <v>0</v>
      </c>
      <c r="K670" s="219">
        <v>2013</v>
      </c>
      <c r="L670" s="219">
        <v>2013</v>
      </c>
      <c r="M670" s="216">
        <f>AY671</f>
        <v>1.25</v>
      </c>
      <c r="N670" s="216"/>
      <c r="O670" s="216">
        <f>AU671</f>
        <v>1.25</v>
      </c>
      <c r="P670" s="210"/>
      <c r="Q670" s="210"/>
      <c r="R670" s="216"/>
      <c r="S670" s="216"/>
      <c r="T670" s="210"/>
      <c r="U670" s="210"/>
      <c r="V670" s="216"/>
      <c r="W670" s="216"/>
      <c r="X670" s="210"/>
      <c r="Y670" s="210"/>
      <c r="Z670" s="216">
        <v>0.49</v>
      </c>
      <c r="AA670" s="216"/>
      <c r="AB670" s="210"/>
      <c r="AC670" s="210"/>
      <c r="AD670" s="216"/>
      <c r="AE670" s="216"/>
      <c r="AF670" s="210"/>
      <c r="AG670" s="210"/>
      <c r="AH670" s="216"/>
      <c r="AI670" s="216"/>
      <c r="AJ670" s="210"/>
      <c r="AK670" s="210"/>
      <c r="AL670" s="210"/>
      <c r="AM670" s="210"/>
      <c r="AN670" s="213">
        <f>P670+T670+X670+AB670+AF670+AJ670</f>
        <v>0</v>
      </c>
      <c r="AO670" s="213">
        <f>Q670+U670+Y670+AC670+AG670+AK670</f>
        <v>0</v>
      </c>
      <c r="AP670" s="213">
        <f>R670+V670+Z670+AD670+AH670+AL670</f>
        <v>0.49</v>
      </c>
      <c r="AQ670" s="209">
        <f>S670+W670+AA670+AE670+AI670+AM670</f>
        <v>0</v>
      </c>
      <c r="AR670" s="116" t="s">
        <v>122</v>
      </c>
      <c r="AS670" s="117">
        <f aca="true" t="shared" si="306" ref="AS670:AX670">SUM(AS671:AS672)</f>
        <v>0</v>
      </c>
      <c r="AT670" s="117">
        <f t="shared" si="306"/>
        <v>0</v>
      </c>
      <c r="AU670" s="117">
        <f t="shared" si="306"/>
        <v>1.25</v>
      </c>
      <c r="AV670" s="117">
        <f t="shared" si="306"/>
        <v>0</v>
      </c>
      <c r="AW670" s="117">
        <f t="shared" si="306"/>
        <v>0</v>
      </c>
      <c r="AX670" s="117">
        <f t="shared" si="306"/>
        <v>0</v>
      </c>
      <c r="AY670" s="98">
        <f>SUM(AS670:AX670)</f>
        <v>1.25</v>
      </c>
      <c r="AZ670" s="74"/>
    </row>
    <row r="671" spans="2:52" ht="56.25">
      <c r="B671" s="73"/>
      <c r="C671" s="223"/>
      <c r="D671" s="238"/>
      <c r="E671" s="229"/>
      <c r="F671" s="220"/>
      <c r="G671" s="211"/>
      <c r="H671" s="211"/>
      <c r="I671" s="217"/>
      <c r="J671" s="217"/>
      <c r="K671" s="220"/>
      <c r="L671" s="220"/>
      <c r="M671" s="217"/>
      <c r="N671" s="217"/>
      <c r="O671" s="217"/>
      <c r="P671" s="211"/>
      <c r="Q671" s="211"/>
      <c r="R671" s="217"/>
      <c r="S671" s="217"/>
      <c r="T671" s="211"/>
      <c r="U671" s="211"/>
      <c r="V671" s="217"/>
      <c r="W671" s="217"/>
      <c r="X671" s="211"/>
      <c r="Y671" s="211"/>
      <c r="Z671" s="217"/>
      <c r="AA671" s="217"/>
      <c r="AB671" s="211"/>
      <c r="AC671" s="211"/>
      <c r="AD671" s="217"/>
      <c r="AE671" s="217"/>
      <c r="AF671" s="211"/>
      <c r="AG671" s="211"/>
      <c r="AH671" s="217"/>
      <c r="AI671" s="217"/>
      <c r="AJ671" s="211"/>
      <c r="AK671" s="211"/>
      <c r="AL671" s="211"/>
      <c r="AM671" s="211"/>
      <c r="AN671" s="214"/>
      <c r="AO671" s="214"/>
      <c r="AP671" s="214"/>
      <c r="AQ671" s="209"/>
      <c r="AR671" s="118" t="s">
        <v>539</v>
      </c>
      <c r="AS671" s="119"/>
      <c r="AT671" s="119"/>
      <c r="AU671" s="119">
        <v>1.25</v>
      </c>
      <c r="AV671" s="119"/>
      <c r="AW671" s="119"/>
      <c r="AX671" s="120"/>
      <c r="AY671" s="98">
        <f>SUM(AS671:AX671)</f>
        <v>1.25</v>
      </c>
      <c r="AZ671" s="74"/>
    </row>
    <row r="672" spans="2:52" ht="12.75">
      <c r="B672" s="73"/>
      <c r="C672" s="224"/>
      <c r="D672" s="239"/>
      <c r="E672" s="230"/>
      <c r="F672" s="221"/>
      <c r="G672" s="212"/>
      <c r="H672" s="212"/>
      <c r="I672" s="218"/>
      <c r="J672" s="218"/>
      <c r="K672" s="221"/>
      <c r="L672" s="221"/>
      <c r="M672" s="218"/>
      <c r="N672" s="218"/>
      <c r="O672" s="218"/>
      <c r="P672" s="212"/>
      <c r="Q672" s="212"/>
      <c r="R672" s="218"/>
      <c r="S672" s="218"/>
      <c r="T672" s="212"/>
      <c r="U672" s="212"/>
      <c r="V672" s="218"/>
      <c r="W672" s="218"/>
      <c r="X672" s="212"/>
      <c r="Y672" s="212"/>
      <c r="Z672" s="218"/>
      <c r="AA672" s="218"/>
      <c r="AB672" s="212"/>
      <c r="AC672" s="212"/>
      <c r="AD672" s="218"/>
      <c r="AE672" s="218"/>
      <c r="AF672" s="212"/>
      <c r="AG672" s="212"/>
      <c r="AH672" s="218"/>
      <c r="AI672" s="218"/>
      <c r="AJ672" s="212"/>
      <c r="AK672" s="212"/>
      <c r="AL672" s="212"/>
      <c r="AM672" s="212"/>
      <c r="AN672" s="215"/>
      <c r="AO672" s="215"/>
      <c r="AP672" s="215"/>
      <c r="AQ672" s="209"/>
      <c r="AR672" s="121" t="s">
        <v>124</v>
      </c>
      <c r="AS672" s="121"/>
      <c r="AT672" s="121"/>
      <c r="AU672" s="121"/>
      <c r="AV672" s="121"/>
      <c r="AW672" s="121"/>
      <c r="AX672" s="121"/>
      <c r="AY672" s="122"/>
      <c r="AZ672" s="74"/>
    </row>
    <row r="673" spans="2:52" ht="22.5">
      <c r="B673" s="73"/>
      <c r="C673" s="222" t="s">
        <v>577</v>
      </c>
      <c r="D673" s="237" t="s">
        <v>578</v>
      </c>
      <c r="E673" s="228"/>
      <c r="F673" s="219" t="s">
        <v>121</v>
      </c>
      <c r="G673" s="210"/>
      <c r="H673" s="210"/>
      <c r="I673" s="216">
        <v>0.21</v>
      </c>
      <c r="J673" s="216">
        <v>0</v>
      </c>
      <c r="K673" s="219">
        <v>2013</v>
      </c>
      <c r="L673" s="219">
        <v>2013</v>
      </c>
      <c r="M673" s="216">
        <f>AY674</f>
        <v>0.95</v>
      </c>
      <c r="N673" s="216"/>
      <c r="O673" s="216">
        <f>AU674</f>
        <v>0.95</v>
      </c>
      <c r="P673" s="210"/>
      <c r="Q673" s="210"/>
      <c r="R673" s="216"/>
      <c r="S673" s="216"/>
      <c r="T673" s="210"/>
      <c r="U673" s="210"/>
      <c r="V673" s="216"/>
      <c r="W673" s="216"/>
      <c r="X673" s="210"/>
      <c r="Y673" s="210"/>
      <c r="Z673" s="216">
        <v>0.21</v>
      </c>
      <c r="AA673" s="216"/>
      <c r="AB673" s="210"/>
      <c r="AC673" s="210"/>
      <c r="AD673" s="216"/>
      <c r="AE673" s="216"/>
      <c r="AF673" s="210"/>
      <c r="AG673" s="210"/>
      <c r="AH673" s="216"/>
      <c r="AI673" s="216"/>
      <c r="AJ673" s="210"/>
      <c r="AK673" s="210"/>
      <c r="AL673" s="210"/>
      <c r="AM673" s="210"/>
      <c r="AN673" s="213">
        <f>P673+T673+X673+AB673+AF673+AJ673</f>
        <v>0</v>
      </c>
      <c r="AO673" s="213">
        <f>Q673+U673+Y673+AC673+AG673+AK673</f>
        <v>0</v>
      </c>
      <c r="AP673" s="213">
        <f>R673+V673+Z673+AD673+AH673+AL673</f>
        <v>0.21</v>
      </c>
      <c r="AQ673" s="209">
        <f>S673+W673+AA673+AE673+AI673+AM673</f>
        <v>0</v>
      </c>
      <c r="AR673" s="116" t="s">
        <v>122</v>
      </c>
      <c r="AS673" s="117">
        <f aca="true" t="shared" si="307" ref="AS673:AX673">SUM(AS674:AS675)</f>
        <v>0</v>
      </c>
      <c r="AT673" s="117">
        <f t="shared" si="307"/>
        <v>0</v>
      </c>
      <c r="AU673" s="117">
        <f t="shared" si="307"/>
        <v>0.95</v>
      </c>
      <c r="AV673" s="117">
        <f t="shared" si="307"/>
        <v>0</v>
      </c>
      <c r="AW673" s="117">
        <f t="shared" si="307"/>
        <v>0</v>
      </c>
      <c r="AX673" s="117">
        <f t="shared" si="307"/>
        <v>0</v>
      </c>
      <c r="AY673" s="98">
        <f>SUM(AS673:AX673)</f>
        <v>0.95</v>
      </c>
      <c r="AZ673" s="74"/>
    </row>
    <row r="674" spans="2:52" ht="56.25">
      <c r="B674" s="73"/>
      <c r="C674" s="223"/>
      <c r="D674" s="238"/>
      <c r="E674" s="229"/>
      <c r="F674" s="220"/>
      <c r="G674" s="211"/>
      <c r="H674" s="211"/>
      <c r="I674" s="217"/>
      <c r="J674" s="217"/>
      <c r="K674" s="220"/>
      <c r="L674" s="220"/>
      <c r="M674" s="217"/>
      <c r="N674" s="217"/>
      <c r="O674" s="217"/>
      <c r="P674" s="211"/>
      <c r="Q674" s="211"/>
      <c r="R674" s="217"/>
      <c r="S674" s="217"/>
      <c r="T674" s="211"/>
      <c r="U674" s="211"/>
      <c r="V674" s="217"/>
      <c r="W674" s="217"/>
      <c r="X674" s="211"/>
      <c r="Y674" s="211"/>
      <c r="Z674" s="217"/>
      <c r="AA674" s="217"/>
      <c r="AB674" s="211"/>
      <c r="AC674" s="211"/>
      <c r="AD674" s="217"/>
      <c r="AE674" s="217"/>
      <c r="AF674" s="211"/>
      <c r="AG674" s="211"/>
      <c r="AH674" s="217"/>
      <c r="AI674" s="217"/>
      <c r="AJ674" s="211"/>
      <c r="AK674" s="211"/>
      <c r="AL674" s="211"/>
      <c r="AM674" s="211"/>
      <c r="AN674" s="214"/>
      <c r="AO674" s="214"/>
      <c r="AP674" s="214"/>
      <c r="AQ674" s="209"/>
      <c r="AR674" s="118" t="s">
        <v>539</v>
      </c>
      <c r="AS674" s="119"/>
      <c r="AT674" s="119"/>
      <c r="AU674" s="119">
        <v>0.95</v>
      </c>
      <c r="AV674" s="119"/>
      <c r="AW674" s="119"/>
      <c r="AX674" s="120"/>
      <c r="AY674" s="98">
        <f>SUM(AS674:AX674)</f>
        <v>0.95</v>
      </c>
      <c r="AZ674" s="74"/>
    </row>
    <row r="675" spans="2:52" ht="12.75">
      <c r="B675" s="73"/>
      <c r="C675" s="224"/>
      <c r="D675" s="239"/>
      <c r="E675" s="230"/>
      <c r="F675" s="221"/>
      <c r="G675" s="212"/>
      <c r="H675" s="212"/>
      <c r="I675" s="218"/>
      <c r="J675" s="218"/>
      <c r="K675" s="221"/>
      <c r="L675" s="221"/>
      <c r="M675" s="218"/>
      <c r="N675" s="218"/>
      <c r="O675" s="218"/>
      <c r="P675" s="212"/>
      <c r="Q675" s="212"/>
      <c r="R675" s="218"/>
      <c r="S675" s="218"/>
      <c r="T675" s="212"/>
      <c r="U675" s="212"/>
      <c r="V675" s="218"/>
      <c r="W675" s="218"/>
      <c r="X675" s="212"/>
      <c r="Y675" s="212"/>
      <c r="Z675" s="218"/>
      <c r="AA675" s="218"/>
      <c r="AB675" s="212"/>
      <c r="AC675" s="212"/>
      <c r="AD675" s="218"/>
      <c r="AE675" s="218"/>
      <c r="AF675" s="212"/>
      <c r="AG675" s="212"/>
      <c r="AH675" s="218"/>
      <c r="AI675" s="218"/>
      <c r="AJ675" s="212"/>
      <c r="AK675" s="212"/>
      <c r="AL675" s="212"/>
      <c r="AM675" s="212"/>
      <c r="AN675" s="215"/>
      <c r="AO675" s="215"/>
      <c r="AP675" s="215"/>
      <c r="AQ675" s="209"/>
      <c r="AR675" s="121" t="s">
        <v>124</v>
      </c>
      <c r="AS675" s="121"/>
      <c r="AT675" s="121"/>
      <c r="AU675" s="121"/>
      <c r="AV675" s="121"/>
      <c r="AW675" s="121"/>
      <c r="AX675" s="121"/>
      <c r="AY675" s="122"/>
      <c r="AZ675" s="74"/>
    </row>
    <row r="676" spans="2:52" ht="22.5">
      <c r="B676" s="73"/>
      <c r="C676" s="222" t="s">
        <v>579</v>
      </c>
      <c r="D676" s="237" t="s">
        <v>580</v>
      </c>
      <c r="E676" s="228"/>
      <c r="F676" s="219" t="s">
        <v>121</v>
      </c>
      <c r="G676" s="210"/>
      <c r="H676" s="210"/>
      <c r="I676" s="216">
        <v>0.43</v>
      </c>
      <c r="J676" s="216">
        <v>0</v>
      </c>
      <c r="K676" s="219">
        <v>2013</v>
      </c>
      <c r="L676" s="219">
        <v>2013</v>
      </c>
      <c r="M676" s="216">
        <f>AY677</f>
        <v>1.31</v>
      </c>
      <c r="N676" s="216"/>
      <c r="O676" s="216">
        <f>AU677</f>
        <v>1.31</v>
      </c>
      <c r="P676" s="210"/>
      <c r="Q676" s="210"/>
      <c r="R676" s="216"/>
      <c r="S676" s="216"/>
      <c r="T676" s="210"/>
      <c r="U676" s="210"/>
      <c r="V676" s="216"/>
      <c r="W676" s="216"/>
      <c r="X676" s="210"/>
      <c r="Y676" s="210"/>
      <c r="Z676" s="216">
        <v>0.43</v>
      </c>
      <c r="AA676" s="216"/>
      <c r="AB676" s="210"/>
      <c r="AC676" s="210"/>
      <c r="AD676" s="216"/>
      <c r="AE676" s="216"/>
      <c r="AF676" s="210"/>
      <c r="AG676" s="210"/>
      <c r="AH676" s="216"/>
      <c r="AI676" s="216"/>
      <c r="AJ676" s="210"/>
      <c r="AK676" s="210"/>
      <c r="AL676" s="210"/>
      <c r="AM676" s="210"/>
      <c r="AN676" s="213">
        <f>P676+T676+X676+AB676+AF676+AJ676</f>
        <v>0</v>
      </c>
      <c r="AO676" s="213">
        <f>Q676+U676+Y676+AC676+AG676+AK676</f>
        <v>0</v>
      </c>
      <c r="AP676" s="213">
        <f>R676+V676+Z676+AD676+AH676+AL676</f>
        <v>0.43</v>
      </c>
      <c r="AQ676" s="209">
        <f>S676+W676+AA676+AE676+AI676+AM676</f>
        <v>0</v>
      </c>
      <c r="AR676" s="116" t="s">
        <v>122</v>
      </c>
      <c r="AS676" s="117">
        <f aca="true" t="shared" si="308" ref="AS676:AX676">SUM(AS677:AS678)</f>
        <v>0</v>
      </c>
      <c r="AT676" s="117">
        <f t="shared" si="308"/>
        <v>0</v>
      </c>
      <c r="AU676" s="117">
        <f t="shared" si="308"/>
        <v>1.31</v>
      </c>
      <c r="AV676" s="117">
        <f t="shared" si="308"/>
        <v>0</v>
      </c>
      <c r="AW676" s="117">
        <f t="shared" si="308"/>
        <v>0</v>
      </c>
      <c r="AX676" s="117">
        <f t="shared" si="308"/>
        <v>0</v>
      </c>
      <c r="AY676" s="98">
        <f>SUM(AS676:AX676)</f>
        <v>1.31</v>
      </c>
      <c r="AZ676" s="74"/>
    </row>
    <row r="677" spans="2:52" ht="56.25">
      <c r="B677" s="73"/>
      <c r="C677" s="223"/>
      <c r="D677" s="238"/>
      <c r="E677" s="229"/>
      <c r="F677" s="220"/>
      <c r="G677" s="211"/>
      <c r="H677" s="211"/>
      <c r="I677" s="217"/>
      <c r="J677" s="217"/>
      <c r="K677" s="220"/>
      <c r="L677" s="220"/>
      <c r="M677" s="217"/>
      <c r="N677" s="217"/>
      <c r="O677" s="217"/>
      <c r="P677" s="211"/>
      <c r="Q677" s="211"/>
      <c r="R677" s="217"/>
      <c r="S677" s="217"/>
      <c r="T677" s="211"/>
      <c r="U677" s="211"/>
      <c r="V677" s="217"/>
      <c r="W677" s="217"/>
      <c r="X677" s="211"/>
      <c r="Y677" s="211"/>
      <c r="Z677" s="217"/>
      <c r="AA677" s="217"/>
      <c r="AB677" s="211"/>
      <c r="AC677" s="211"/>
      <c r="AD677" s="217"/>
      <c r="AE677" s="217"/>
      <c r="AF677" s="211"/>
      <c r="AG677" s="211"/>
      <c r="AH677" s="217"/>
      <c r="AI677" s="217"/>
      <c r="AJ677" s="211"/>
      <c r="AK677" s="211"/>
      <c r="AL677" s="211"/>
      <c r="AM677" s="211"/>
      <c r="AN677" s="214"/>
      <c r="AO677" s="214"/>
      <c r="AP677" s="214"/>
      <c r="AQ677" s="209"/>
      <c r="AR677" s="118" t="s">
        <v>539</v>
      </c>
      <c r="AS677" s="119"/>
      <c r="AT677" s="119"/>
      <c r="AU677" s="119">
        <v>1.31</v>
      </c>
      <c r="AV677" s="119"/>
      <c r="AW677" s="119"/>
      <c r="AX677" s="120"/>
      <c r="AY677" s="98">
        <f>SUM(AS677:AX677)</f>
        <v>1.31</v>
      </c>
      <c r="AZ677" s="74"/>
    </row>
    <row r="678" spans="2:52" ht="12.75">
      <c r="B678" s="73"/>
      <c r="C678" s="224"/>
      <c r="D678" s="239"/>
      <c r="E678" s="230"/>
      <c r="F678" s="221"/>
      <c r="G678" s="212"/>
      <c r="H678" s="212"/>
      <c r="I678" s="218"/>
      <c r="J678" s="218"/>
      <c r="K678" s="221"/>
      <c r="L678" s="221"/>
      <c r="M678" s="218"/>
      <c r="N678" s="218"/>
      <c r="O678" s="218"/>
      <c r="P678" s="212"/>
      <c r="Q678" s="212"/>
      <c r="R678" s="218"/>
      <c r="S678" s="218"/>
      <c r="T678" s="212"/>
      <c r="U678" s="212"/>
      <c r="V678" s="218"/>
      <c r="W678" s="218"/>
      <c r="X678" s="212"/>
      <c r="Y678" s="212"/>
      <c r="Z678" s="218"/>
      <c r="AA678" s="218"/>
      <c r="AB678" s="212"/>
      <c r="AC678" s="212"/>
      <c r="AD678" s="218"/>
      <c r="AE678" s="218"/>
      <c r="AF678" s="212"/>
      <c r="AG678" s="212"/>
      <c r="AH678" s="218"/>
      <c r="AI678" s="218"/>
      <c r="AJ678" s="212"/>
      <c r="AK678" s="212"/>
      <c r="AL678" s="212"/>
      <c r="AM678" s="212"/>
      <c r="AN678" s="215"/>
      <c r="AO678" s="215"/>
      <c r="AP678" s="215"/>
      <c r="AQ678" s="209"/>
      <c r="AR678" s="121" t="s">
        <v>124</v>
      </c>
      <c r="AS678" s="121"/>
      <c r="AT678" s="121"/>
      <c r="AU678" s="121"/>
      <c r="AV678" s="121"/>
      <c r="AW678" s="121"/>
      <c r="AX678" s="121"/>
      <c r="AY678" s="122"/>
      <c r="AZ678" s="74"/>
    </row>
    <row r="679" spans="2:52" ht="22.5">
      <c r="B679" s="73"/>
      <c r="C679" s="222" t="s">
        <v>581</v>
      </c>
      <c r="D679" s="237" t="s">
        <v>582</v>
      </c>
      <c r="E679" s="228"/>
      <c r="F679" s="219" t="s">
        <v>121</v>
      </c>
      <c r="G679" s="210"/>
      <c r="H679" s="210"/>
      <c r="I679" s="216">
        <v>56.2</v>
      </c>
      <c r="J679" s="216">
        <v>0</v>
      </c>
      <c r="K679" s="219">
        <v>2012</v>
      </c>
      <c r="L679" s="219">
        <v>2015</v>
      </c>
      <c r="M679" s="216">
        <f>AY680</f>
        <v>63.36500000000001</v>
      </c>
      <c r="N679" s="216"/>
      <c r="O679" s="216">
        <f>AU680</f>
        <v>7.79</v>
      </c>
      <c r="P679" s="210"/>
      <c r="Q679" s="210"/>
      <c r="R679" s="216"/>
      <c r="S679" s="216"/>
      <c r="T679" s="210"/>
      <c r="U679" s="210"/>
      <c r="V679" s="216">
        <v>14.05</v>
      </c>
      <c r="W679" s="216"/>
      <c r="X679" s="210"/>
      <c r="Y679" s="210"/>
      <c r="Z679" s="216">
        <v>8.05</v>
      </c>
      <c r="AA679" s="216"/>
      <c r="AB679" s="210"/>
      <c r="AC679" s="210"/>
      <c r="AD679" s="216">
        <v>14.05</v>
      </c>
      <c r="AE679" s="216"/>
      <c r="AF679" s="210"/>
      <c r="AG679" s="210"/>
      <c r="AH679" s="216">
        <v>14.15</v>
      </c>
      <c r="AI679" s="216"/>
      <c r="AJ679" s="210"/>
      <c r="AK679" s="210"/>
      <c r="AL679" s="210"/>
      <c r="AM679" s="210"/>
      <c r="AN679" s="213">
        <f>P679+T679+X679+AB679+AF679+AJ679</f>
        <v>0</v>
      </c>
      <c r="AO679" s="213">
        <f>Q679+U679+Y679+AC679+AG679+AK679</f>
        <v>0</v>
      </c>
      <c r="AP679" s="213">
        <f>R679+V679+Z679+AD679+AH679+AL679</f>
        <v>50.300000000000004</v>
      </c>
      <c r="AQ679" s="209">
        <f>S679+W679+AA679+AE679+AI679+AM679</f>
        <v>0</v>
      </c>
      <c r="AR679" s="116" t="s">
        <v>122</v>
      </c>
      <c r="AS679" s="117">
        <f aca="true" t="shared" si="309" ref="AS679:AX679">SUM(AS680:AS681)</f>
        <v>0</v>
      </c>
      <c r="AT679" s="117">
        <f t="shared" si="309"/>
        <v>13.76</v>
      </c>
      <c r="AU679" s="117">
        <f t="shared" si="309"/>
        <v>7.79</v>
      </c>
      <c r="AV679" s="117">
        <f t="shared" si="309"/>
        <v>17.055</v>
      </c>
      <c r="AW679" s="117">
        <f t="shared" si="309"/>
        <v>24.76</v>
      </c>
      <c r="AX679" s="117">
        <f t="shared" si="309"/>
        <v>0</v>
      </c>
      <c r="AY679" s="98">
        <f>SUM(AS679:AX679)</f>
        <v>63.36500000000001</v>
      </c>
      <c r="AZ679" s="74"/>
    </row>
    <row r="680" spans="2:52" ht="56.25">
      <c r="B680" s="73"/>
      <c r="C680" s="223"/>
      <c r="D680" s="238"/>
      <c r="E680" s="229"/>
      <c r="F680" s="220"/>
      <c r="G680" s="211"/>
      <c r="H680" s="211"/>
      <c r="I680" s="217"/>
      <c r="J680" s="217"/>
      <c r="K680" s="220"/>
      <c r="L680" s="220"/>
      <c r="M680" s="217"/>
      <c r="N680" s="217"/>
      <c r="O680" s="217"/>
      <c r="P680" s="211"/>
      <c r="Q680" s="211"/>
      <c r="R680" s="217"/>
      <c r="S680" s="217"/>
      <c r="T680" s="211"/>
      <c r="U680" s="211"/>
      <c r="V680" s="217"/>
      <c r="W680" s="217"/>
      <c r="X680" s="211"/>
      <c r="Y680" s="211"/>
      <c r="Z680" s="217"/>
      <c r="AA680" s="217"/>
      <c r="AB680" s="211"/>
      <c r="AC680" s="211"/>
      <c r="AD680" s="217"/>
      <c r="AE680" s="217"/>
      <c r="AF680" s="211"/>
      <c r="AG680" s="211"/>
      <c r="AH680" s="217"/>
      <c r="AI680" s="217"/>
      <c r="AJ680" s="211"/>
      <c r="AK680" s="211"/>
      <c r="AL680" s="211"/>
      <c r="AM680" s="211"/>
      <c r="AN680" s="214"/>
      <c r="AO680" s="214"/>
      <c r="AP680" s="214"/>
      <c r="AQ680" s="209"/>
      <c r="AR680" s="118" t="s">
        <v>539</v>
      </c>
      <c r="AS680" s="119"/>
      <c r="AT680" s="119">
        <v>13.76</v>
      </c>
      <c r="AU680" s="119">
        <v>7.79</v>
      </c>
      <c r="AV680" s="119">
        <f>15.075+3.78-1.8</f>
        <v>17.055</v>
      </c>
      <c r="AW680" s="119">
        <v>24.76</v>
      </c>
      <c r="AX680" s="120"/>
      <c r="AY680" s="98">
        <f>SUM(AS680:AX680)</f>
        <v>63.36500000000001</v>
      </c>
      <c r="AZ680" s="74"/>
    </row>
    <row r="681" spans="2:52" ht="12.75">
      <c r="B681" s="73"/>
      <c r="C681" s="224"/>
      <c r="D681" s="239"/>
      <c r="E681" s="230"/>
      <c r="F681" s="221"/>
      <c r="G681" s="212"/>
      <c r="H681" s="212"/>
      <c r="I681" s="218"/>
      <c r="J681" s="218"/>
      <c r="K681" s="221"/>
      <c r="L681" s="221"/>
      <c r="M681" s="218"/>
      <c r="N681" s="218"/>
      <c r="O681" s="218"/>
      <c r="P681" s="212"/>
      <c r="Q681" s="212"/>
      <c r="R681" s="218"/>
      <c r="S681" s="218"/>
      <c r="T681" s="212"/>
      <c r="U681" s="212"/>
      <c r="V681" s="218"/>
      <c r="W681" s="218"/>
      <c r="X681" s="212"/>
      <c r="Y681" s="212"/>
      <c r="Z681" s="218"/>
      <c r="AA681" s="218"/>
      <c r="AB681" s="212"/>
      <c r="AC681" s="212"/>
      <c r="AD681" s="218"/>
      <c r="AE681" s="218"/>
      <c r="AF681" s="212"/>
      <c r="AG681" s="212"/>
      <c r="AH681" s="218"/>
      <c r="AI681" s="218"/>
      <c r="AJ681" s="212"/>
      <c r="AK681" s="212"/>
      <c r="AL681" s="212"/>
      <c r="AM681" s="212"/>
      <c r="AN681" s="215"/>
      <c r="AO681" s="215"/>
      <c r="AP681" s="215"/>
      <c r="AQ681" s="209"/>
      <c r="AR681" s="121" t="s">
        <v>124</v>
      </c>
      <c r="AS681" s="121"/>
      <c r="AT681" s="121"/>
      <c r="AU681" s="121"/>
      <c r="AV681" s="121"/>
      <c r="AW681" s="121"/>
      <c r="AX681" s="121"/>
      <c r="AY681" s="122"/>
      <c r="AZ681" s="74"/>
    </row>
    <row r="682" spans="2:52" ht="22.5">
      <c r="B682" s="73"/>
      <c r="C682" s="222" t="s">
        <v>583</v>
      </c>
      <c r="D682" s="237" t="s">
        <v>584</v>
      </c>
      <c r="E682" s="228"/>
      <c r="F682" s="219" t="s">
        <v>121</v>
      </c>
      <c r="G682" s="210"/>
      <c r="H682" s="210"/>
      <c r="I682" s="216">
        <v>0.2</v>
      </c>
      <c r="J682" s="216">
        <v>0</v>
      </c>
      <c r="K682" s="219">
        <v>2013</v>
      </c>
      <c r="L682" s="219">
        <v>2014</v>
      </c>
      <c r="M682" s="216">
        <f>AY683</f>
        <v>2.66</v>
      </c>
      <c r="N682" s="216"/>
      <c r="O682" s="216">
        <f>AU683</f>
        <v>0.56</v>
      </c>
      <c r="P682" s="210"/>
      <c r="Q682" s="210"/>
      <c r="R682" s="216"/>
      <c r="S682" s="216"/>
      <c r="T682" s="210"/>
      <c r="U682" s="210"/>
      <c r="V682" s="216"/>
      <c r="W682" s="216"/>
      <c r="X682" s="210"/>
      <c r="Y682" s="210"/>
      <c r="Z682" s="216"/>
      <c r="AA682" s="216"/>
      <c r="AB682" s="210"/>
      <c r="AC682" s="210"/>
      <c r="AD682" s="216">
        <v>0.2</v>
      </c>
      <c r="AE682" s="216"/>
      <c r="AF682" s="210"/>
      <c r="AG682" s="210"/>
      <c r="AH682" s="216"/>
      <c r="AI682" s="216"/>
      <c r="AJ682" s="210"/>
      <c r="AK682" s="210"/>
      <c r="AL682" s="210"/>
      <c r="AM682" s="210"/>
      <c r="AN682" s="213">
        <f>P682+T682+X682+AB682+AF682+AJ682</f>
        <v>0</v>
      </c>
      <c r="AO682" s="213">
        <f>Q682+U682+Y682+AC682+AG682+AK682</f>
        <v>0</v>
      </c>
      <c r="AP682" s="213">
        <f>R682+V682+Z682+AD682+AH682+AL682</f>
        <v>0.2</v>
      </c>
      <c r="AQ682" s="209">
        <f>S682+W682+AA682+AE682+AI682+AM682</f>
        <v>0</v>
      </c>
      <c r="AR682" s="116" t="s">
        <v>122</v>
      </c>
      <c r="AS682" s="117">
        <f aca="true" t="shared" si="310" ref="AS682:AX682">SUM(AS683:AS684)</f>
        <v>0</v>
      </c>
      <c r="AT682" s="117">
        <f t="shared" si="310"/>
        <v>0</v>
      </c>
      <c r="AU682" s="117">
        <f t="shared" si="310"/>
        <v>0.56</v>
      </c>
      <c r="AV682" s="117">
        <f t="shared" si="310"/>
        <v>2.1</v>
      </c>
      <c r="AW682" s="117">
        <f t="shared" si="310"/>
        <v>0</v>
      </c>
      <c r="AX682" s="117">
        <f t="shared" si="310"/>
        <v>0</v>
      </c>
      <c r="AY682" s="98">
        <f>SUM(AS682:AX682)</f>
        <v>2.66</v>
      </c>
      <c r="AZ682" s="74"/>
    </row>
    <row r="683" spans="2:52" ht="90">
      <c r="B683" s="73"/>
      <c r="C683" s="223"/>
      <c r="D683" s="238"/>
      <c r="E683" s="229"/>
      <c r="F683" s="220"/>
      <c r="G683" s="211"/>
      <c r="H683" s="211"/>
      <c r="I683" s="217"/>
      <c r="J683" s="217"/>
      <c r="K683" s="220"/>
      <c r="L683" s="220"/>
      <c r="M683" s="217"/>
      <c r="N683" s="217"/>
      <c r="O683" s="217"/>
      <c r="P683" s="211"/>
      <c r="Q683" s="211"/>
      <c r="R683" s="217"/>
      <c r="S683" s="217"/>
      <c r="T683" s="211"/>
      <c r="U683" s="211"/>
      <c r="V683" s="217"/>
      <c r="W683" s="217"/>
      <c r="X683" s="211"/>
      <c r="Y683" s="211"/>
      <c r="Z683" s="217"/>
      <c r="AA683" s="217"/>
      <c r="AB683" s="211"/>
      <c r="AC683" s="211"/>
      <c r="AD683" s="217"/>
      <c r="AE683" s="217"/>
      <c r="AF683" s="211"/>
      <c r="AG683" s="211"/>
      <c r="AH683" s="217"/>
      <c r="AI683" s="217"/>
      <c r="AJ683" s="211"/>
      <c r="AK683" s="211"/>
      <c r="AL683" s="211"/>
      <c r="AM683" s="211"/>
      <c r="AN683" s="214"/>
      <c r="AO683" s="214"/>
      <c r="AP683" s="214"/>
      <c r="AQ683" s="209"/>
      <c r="AR683" s="118" t="s">
        <v>354</v>
      </c>
      <c r="AS683" s="119"/>
      <c r="AT683" s="119"/>
      <c r="AU683" s="119">
        <v>0.56</v>
      </c>
      <c r="AV683" s="119">
        <v>2.1</v>
      </c>
      <c r="AW683" s="119"/>
      <c r="AX683" s="120"/>
      <c r="AY683" s="98">
        <f>SUM(AS683:AX683)</f>
        <v>2.66</v>
      </c>
      <c r="AZ683" s="74"/>
    </row>
    <row r="684" spans="2:52" ht="12.75">
      <c r="B684" s="73"/>
      <c r="C684" s="224"/>
      <c r="D684" s="239"/>
      <c r="E684" s="230"/>
      <c r="F684" s="221"/>
      <c r="G684" s="212"/>
      <c r="H684" s="212"/>
      <c r="I684" s="218"/>
      <c r="J684" s="218"/>
      <c r="K684" s="221"/>
      <c r="L684" s="221"/>
      <c r="M684" s="218"/>
      <c r="N684" s="218"/>
      <c r="O684" s="218"/>
      <c r="P684" s="212"/>
      <c r="Q684" s="212"/>
      <c r="R684" s="218"/>
      <c r="S684" s="218"/>
      <c r="T684" s="212"/>
      <c r="U684" s="212"/>
      <c r="V684" s="218"/>
      <c r="W684" s="218"/>
      <c r="X684" s="212"/>
      <c r="Y684" s="212"/>
      <c r="Z684" s="218"/>
      <c r="AA684" s="218"/>
      <c r="AB684" s="212"/>
      <c r="AC684" s="212"/>
      <c r="AD684" s="218"/>
      <c r="AE684" s="218"/>
      <c r="AF684" s="212"/>
      <c r="AG684" s="212"/>
      <c r="AH684" s="218"/>
      <c r="AI684" s="218"/>
      <c r="AJ684" s="212"/>
      <c r="AK684" s="212"/>
      <c r="AL684" s="212"/>
      <c r="AM684" s="212"/>
      <c r="AN684" s="215"/>
      <c r="AO684" s="215"/>
      <c r="AP684" s="215"/>
      <c r="AQ684" s="209"/>
      <c r="AR684" s="121" t="s">
        <v>124</v>
      </c>
      <c r="AS684" s="121"/>
      <c r="AT684" s="121"/>
      <c r="AU684" s="121"/>
      <c r="AV684" s="121"/>
      <c r="AW684" s="121"/>
      <c r="AX684" s="121"/>
      <c r="AY684" s="122"/>
      <c r="AZ684" s="74"/>
    </row>
    <row r="685" spans="2:52" ht="22.5">
      <c r="B685" s="73"/>
      <c r="C685" s="222" t="s">
        <v>585</v>
      </c>
      <c r="D685" s="237" t="s">
        <v>586</v>
      </c>
      <c r="E685" s="228"/>
      <c r="F685" s="219" t="s">
        <v>121</v>
      </c>
      <c r="G685" s="210"/>
      <c r="H685" s="210"/>
      <c r="I685" s="216">
        <v>0.18</v>
      </c>
      <c r="J685" s="216">
        <v>0</v>
      </c>
      <c r="K685" s="219">
        <v>2013</v>
      </c>
      <c r="L685" s="219">
        <v>2013</v>
      </c>
      <c r="M685" s="216">
        <f>AY686</f>
        <v>0.66</v>
      </c>
      <c r="N685" s="216"/>
      <c r="O685" s="216">
        <f>AU686</f>
        <v>0.66</v>
      </c>
      <c r="P685" s="210"/>
      <c r="Q685" s="210"/>
      <c r="R685" s="216"/>
      <c r="S685" s="216"/>
      <c r="T685" s="210"/>
      <c r="U685" s="210"/>
      <c r="V685" s="216"/>
      <c r="W685" s="216"/>
      <c r="X685" s="210"/>
      <c r="Y685" s="210"/>
      <c r="Z685" s="216">
        <v>0.1</v>
      </c>
      <c r="AA685" s="216"/>
      <c r="AB685" s="210"/>
      <c r="AC685" s="210"/>
      <c r="AD685" s="216"/>
      <c r="AE685" s="216"/>
      <c r="AF685" s="210"/>
      <c r="AG685" s="210"/>
      <c r="AH685" s="216"/>
      <c r="AI685" s="216"/>
      <c r="AJ685" s="210"/>
      <c r="AK685" s="210"/>
      <c r="AL685" s="210"/>
      <c r="AM685" s="210"/>
      <c r="AN685" s="213">
        <f>P685+T685+X685+AB685+AF685+AJ685</f>
        <v>0</v>
      </c>
      <c r="AO685" s="213">
        <f>Q685+U685+Y685+AC685+AG685+AK685</f>
        <v>0</v>
      </c>
      <c r="AP685" s="213">
        <f>R685+V685+Z685+AD685+AH685+AL685</f>
        <v>0.1</v>
      </c>
      <c r="AQ685" s="209">
        <f>S685+W685+AA685+AE685+AI685+AM685</f>
        <v>0</v>
      </c>
      <c r="AR685" s="116" t="s">
        <v>122</v>
      </c>
      <c r="AS685" s="117">
        <f aca="true" t="shared" si="311" ref="AS685:AX685">SUM(AS686:AS687)</f>
        <v>0</v>
      </c>
      <c r="AT685" s="117">
        <f t="shared" si="311"/>
        <v>0</v>
      </c>
      <c r="AU685" s="117">
        <f t="shared" si="311"/>
        <v>0.66</v>
      </c>
      <c r="AV685" s="117">
        <f t="shared" si="311"/>
        <v>0</v>
      </c>
      <c r="AW685" s="117">
        <f t="shared" si="311"/>
        <v>0</v>
      </c>
      <c r="AX685" s="117">
        <f t="shared" si="311"/>
        <v>0</v>
      </c>
      <c r="AY685" s="98">
        <f>SUM(AS685:AX685)</f>
        <v>0.66</v>
      </c>
      <c r="AZ685" s="74"/>
    </row>
    <row r="686" spans="2:52" ht="56.25">
      <c r="B686" s="73"/>
      <c r="C686" s="223"/>
      <c r="D686" s="238"/>
      <c r="E686" s="229"/>
      <c r="F686" s="220"/>
      <c r="G686" s="211"/>
      <c r="H686" s="211"/>
      <c r="I686" s="217"/>
      <c r="J686" s="217"/>
      <c r="K686" s="220"/>
      <c r="L686" s="220"/>
      <c r="M686" s="217"/>
      <c r="N686" s="217"/>
      <c r="O686" s="217"/>
      <c r="P686" s="211"/>
      <c r="Q686" s="211"/>
      <c r="R686" s="217"/>
      <c r="S686" s="217"/>
      <c r="T686" s="211"/>
      <c r="U686" s="211"/>
      <c r="V686" s="217"/>
      <c r="W686" s="217"/>
      <c r="X686" s="211"/>
      <c r="Y686" s="211"/>
      <c r="Z686" s="217"/>
      <c r="AA686" s="217"/>
      <c r="AB686" s="211"/>
      <c r="AC686" s="211"/>
      <c r="AD686" s="217"/>
      <c r="AE686" s="217"/>
      <c r="AF686" s="211"/>
      <c r="AG686" s="211"/>
      <c r="AH686" s="217"/>
      <c r="AI686" s="217"/>
      <c r="AJ686" s="211"/>
      <c r="AK686" s="211"/>
      <c r="AL686" s="211"/>
      <c r="AM686" s="211"/>
      <c r="AN686" s="214"/>
      <c r="AO686" s="214"/>
      <c r="AP686" s="214"/>
      <c r="AQ686" s="209"/>
      <c r="AR686" s="118" t="s">
        <v>539</v>
      </c>
      <c r="AS686" s="119"/>
      <c r="AT686" s="119"/>
      <c r="AU686" s="119">
        <v>0.66</v>
      </c>
      <c r="AV686" s="119"/>
      <c r="AW686" s="119"/>
      <c r="AX686" s="120"/>
      <c r="AY686" s="98">
        <f>SUM(AS686:AX686)</f>
        <v>0.66</v>
      </c>
      <c r="AZ686" s="74"/>
    </row>
    <row r="687" spans="2:52" ht="12.75">
      <c r="B687" s="73"/>
      <c r="C687" s="224"/>
      <c r="D687" s="239"/>
      <c r="E687" s="230"/>
      <c r="F687" s="221"/>
      <c r="G687" s="212"/>
      <c r="H687" s="212"/>
      <c r="I687" s="218"/>
      <c r="J687" s="218"/>
      <c r="K687" s="221"/>
      <c r="L687" s="221"/>
      <c r="M687" s="218"/>
      <c r="N687" s="218"/>
      <c r="O687" s="218"/>
      <c r="P687" s="212"/>
      <c r="Q687" s="212"/>
      <c r="R687" s="218"/>
      <c r="S687" s="218"/>
      <c r="T687" s="212"/>
      <c r="U687" s="212"/>
      <c r="V687" s="218"/>
      <c r="W687" s="218"/>
      <c r="X687" s="212"/>
      <c r="Y687" s="212"/>
      <c r="Z687" s="218"/>
      <c r="AA687" s="218"/>
      <c r="AB687" s="212"/>
      <c r="AC687" s="212"/>
      <c r="AD687" s="218"/>
      <c r="AE687" s="218"/>
      <c r="AF687" s="212"/>
      <c r="AG687" s="212"/>
      <c r="AH687" s="218"/>
      <c r="AI687" s="218"/>
      <c r="AJ687" s="212"/>
      <c r="AK687" s="212"/>
      <c r="AL687" s="212"/>
      <c r="AM687" s="212"/>
      <c r="AN687" s="215"/>
      <c r="AO687" s="215"/>
      <c r="AP687" s="215"/>
      <c r="AQ687" s="209"/>
      <c r="AR687" s="121" t="s">
        <v>124</v>
      </c>
      <c r="AS687" s="121"/>
      <c r="AT687" s="121"/>
      <c r="AU687" s="121"/>
      <c r="AV687" s="121"/>
      <c r="AW687" s="121"/>
      <c r="AX687" s="121"/>
      <c r="AY687" s="122"/>
      <c r="AZ687" s="74"/>
    </row>
    <row r="688" spans="2:52" ht="22.5">
      <c r="B688" s="73"/>
      <c r="C688" s="222" t="s">
        <v>587</v>
      </c>
      <c r="D688" s="237" t="s">
        <v>588</v>
      </c>
      <c r="E688" s="228"/>
      <c r="F688" s="219" t="s">
        <v>121</v>
      </c>
      <c r="G688" s="210"/>
      <c r="H688" s="210"/>
      <c r="I688" s="216">
        <v>0.12</v>
      </c>
      <c r="J688" s="216">
        <v>0</v>
      </c>
      <c r="K688" s="219">
        <v>2013</v>
      </c>
      <c r="L688" s="219">
        <v>2013</v>
      </c>
      <c r="M688" s="216">
        <f>AY689</f>
        <v>0.32</v>
      </c>
      <c r="N688" s="216"/>
      <c r="O688" s="216">
        <f>AU689</f>
        <v>0.32</v>
      </c>
      <c r="P688" s="210"/>
      <c r="Q688" s="210"/>
      <c r="R688" s="216"/>
      <c r="S688" s="216"/>
      <c r="T688" s="210"/>
      <c r="U688" s="210"/>
      <c r="V688" s="216"/>
      <c r="W688" s="216"/>
      <c r="X688" s="210"/>
      <c r="Y688" s="210"/>
      <c r="Z688" s="216">
        <f>I688</f>
        <v>0.12</v>
      </c>
      <c r="AA688" s="216"/>
      <c r="AB688" s="210"/>
      <c r="AC688" s="210"/>
      <c r="AD688" s="216"/>
      <c r="AE688" s="216"/>
      <c r="AF688" s="210"/>
      <c r="AG688" s="210"/>
      <c r="AH688" s="216"/>
      <c r="AI688" s="216"/>
      <c r="AJ688" s="210"/>
      <c r="AK688" s="210"/>
      <c r="AL688" s="210"/>
      <c r="AM688" s="210"/>
      <c r="AN688" s="213">
        <f>P688+T688+X688+AB688+AF688+AJ688</f>
        <v>0</v>
      </c>
      <c r="AO688" s="213">
        <f>Q688+U688+Y688+AC688+AG688+AK688</f>
        <v>0</v>
      </c>
      <c r="AP688" s="213">
        <f>R688+V688+Z688+AD688+AH688+AL688</f>
        <v>0.12</v>
      </c>
      <c r="AQ688" s="209">
        <f>S688+W688+AA688+AE688+AI688+AM688</f>
        <v>0</v>
      </c>
      <c r="AR688" s="116" t="s">
        <v>122</v>
      </c>
      <c r="AS688" s="117">
        <f aca="true" t="shared" si="312" ref="AS688:AX688">SUM(AS689:AS690)</f>
        <v>0</v>
      </c>
      <c r="AT688" s="117">
        <f t="shared" si="312"/>
        <v>0</v>
      </c>
      <c r="AU688" s="117">
        <f t="shared" si="312"/>
        <v>0.32</v>
      </c>
      <c r="AV688" s="117">
        <f t="shared" si="312"/>
        <v>0</v>
      </c>
      <c r="AW688" s="117">
        <f t="shared" si="312"/>
        <v>0</v>
      </c>
      <c r="AX688" s="117">
        <f t="shared" si="312"/>
        <v>0</v>
      </c>
      <c r="AY688" s="98">
        <f>SUM(AS688:AX688)</f>
        <v>0.32</v>
      </c>
      <c r="AZ688" s="74"/>
    </row>
    <row r="689" spans="2:52" ht="56.25">
      <c r="B689" s="73"/>
      <c r="C689" s="223"/>
      <c r="D689" s="238"/>
      <c r="E689" s="229"/>
      <c r="F689" s="220"/>
      <c r="G689" s="211"/>
      <c r="H689" s="211"/>
      <c r="I689" s="217"/>
      <c r="J689" s="217"/>
      <c r="K689" s="220"/>
      <c r="L689" s="220"/>
      <c r="M689" s="217"/>
      <c r="N689" s="217"/>
      <c r="O689" s="217"/>
      <c r="P689" s="211"/>
      <c r="Q689" s="211"/>
      <c r="R689" s="217"/>
      <c r="S689" s="217"/>
      <c r="T689" s="211"/>
      <c r="U689" s="211"/>
      <c r="V689" s="217"/>
      <c r="W689" s="217"/>
      <c r="X689" s="211"/>
      <c r="Y689" s="211"/>
      <c r="Z689" s="217"/>
      <c r="AA689" s="217"/>
      <c r="AB689" s="211"/>
      <c r="AC689" s="211"/>
      <c r="AD689" s="217"/>
      <c r="AE689" s="217"/>
      <c r="AF689" s="211"/>
      <c r="AG689" s="211"/>
      <c r="AH689" s="217"/>
      <c r="AI689" s="217"/>
      <c r="AJ689" s="211"/>
      <c r="AK689" s="211"/>
      <c r="AL689" s="211"/>
      <c r="AM689" s="211"/>
      <c r="AN689" s="214"/>
      <c r="AO689" s="214"/>
      <c r="AP689" s="214"/>
      <c r="AQ689" s="209"/>
      <c r="AR689" s="118" t="s">
        <v>539</v>
      </c>
      <c r="AS689" s="119"/>
      <c r="AT689" s="119"/>
      <c r="AU689" s="119">
        <v>0.32</v>
      </c>
      <c r="AV689" s="119"/>
      <c r="AW689" s="119"/>
      <c r="AX689" s="120"/>
      <c r="AY689" s="98">
        <f>SUM(AS689:AX689)</f>
        <v>0.32</v>
      </c>
      <c r="AZ689" s="74"/>
    </row>
    <row r="690" spans="2:52" ht="12.75">
      <c r="B690" s="73"/>
      <c r="C690" s="224"/>
      <c r="D690" s="239"/>
      <c r="E690" s="230"/>
      <c r="F690" s="221"/>
      <c r="G690" s="212"/>
      <c r="H690" s="212"/>
      <c r="I690" s="218"/>
      <c r="J690" s="218"/>
      <c r="K690" s="221"/>
      <c r="L690" s="221"/>
      <c r="M690" s="218"/>
      <c r="N690" s="218"/>
      <c r="O690" s="218"/>
      <c r="P690" s="212"/>
      <c r="Q690" s="212"/>
      <c r="R690" s="218"/>
      <c r="S690" s="218"/>
      <c r="T690" s="212"/>
      <c r="U690" s="212"/>
      <c r="V690" s="218"/>
      <c r="W690" s="218"/>
      <c r="X690" s="212"/>
      <c r="Y690" s="212"/>
      <c r="Z690" s="218"/>
      <c r="AA690" s="218"/>
      <c r="AB690" s="212"/>
      <c r="AC690" s="212"/>
      <c r="AD690" s="218"/>
      <c r="AE690" s="218"/>
      <c r="AF690" s="212"/>
      <c r="AG690" s="212"/>
      <c r="AH690" s="218"/>
      <c r="AI690" s="218"/>
      <c r="AJ690" s="212"/>
      <c r="AK690" s="212"/>
      <c r="AL690" s="212"/>
      <c r="AM690" s="212"/>
      <c r="AN690" s="215"/>
      <c r="AO690" s="215"/>
      <c r="AP690" s="215"/>
      <c r="AQ690" s="209"/>
      <c r="AR690" s="121" t="s">
        <v>124</v>
      </c>
      <c r="AS690" s="121"/>
      <c r="AT690" s="121"/>
      <c r="AU690" s="121"/>
      <c r="AV690" s="121"/>
      <c r="AW690" s="121"/>
      <c r="AX690" s="121"/>
      <c r="AY690" s="122"/>
      <c r="AZ690" s="74"/>
    </row>
    <row r="691" spans="2:52" ht="22.5">
      <c r="B691" s="73"/>
      <c r="C691" s="222" t="s">
        <v>589</v>
      </c>
      <c r="D691" s="237" t="s">
        <v>590</v>
      </c>
      <c r="E691" s="228"/>
      <c r="F691" s="219" t="s">
        <v>121</v>
      </c>
      <c r="G691" s="210"/>
      <c r="H691" s="210"/>
      <c r="I691" s="216">
        <v>0.14</v>
      </c>
      <c r="J691" s="216">
        <v>0</v>
      </c>
      <c r="K691" s="219">
        <v>2013</v>
      </c>
      <c r="L691" s="219">
        <v>2013</v>
      </c>
      <c r="M691" s="216">
        <f>AY692</f>
        <v>0.54</v>
      </c>
      <c r="N691" s="216"/>
      <c r="O691" s="216">
        <f>AU692</f>
        <v>0.54</v>
      </c>
      <c r="P691" s="210"/>
      <c r="Q691" s="210"/>
      <c r="R691" s="216"/>
      <c r="S691" s="216"/>
      <c r="T691" s="210"/>
      <c r="U691" s="210"/>
      <c r="V691" s="216"/>
      <c r="W691" s="216"/>
      <c r="X691" s="210"/>
      <c r="Y691" s="210"/>
      <c r="Z691" s="216">
        <f>I691</f>
        <v>0.14</v>
      </c>
      <c r="AA691" s="216"/>
      <c r="AB691" s="210"/>
      <c r="AC691" s="210"/>
      <c r="AD691" s="216"/>
      <c r="AE691" s="216"/>
      <c r="AF691" s="210"/>
      <c r="AG691" s="210"/>
      <c r="AH691" s="216"/>
      <c r="AI691" s="216"/>
      <c r="AJ691" s="210"/>
      <c r="AK691" s="210"/>
      <c r="AL691" s="210"/>
      <c r="AM691" s="210"/>
      <c r="AN691" s="213">
        <f>P691+T691+X691+AB691+AF691+AJ691</f>
        <v>0</v>
      </c>
      <c r="AO691" s="213">
        <f>Q691+U691+Y691+AC691+AG691+AK691</f>
        <v>0</v>
      </c>
      <c r="AP691" s="213">
        <f>R691+V691+Z691+AD691+AH691+AL691</f>
        <v>0.14</v>
      </c>
      <c r="AQ691" s="209">
        <f>S691+W691+AA691+AE691+AI691+AM691</f>
        <v>0</v>
      </c>
      <c r="AR691" s="116" t="s">
        <v>122</v>
      </c>
      <c r="AS691" s="117">
        <f aca="true" t="shared" si="313" ref="AS691:AX691">SUM(AS692:AS693)</f>
        <v>0</v>
      </c>
      <c r="AT691" s="117">
        <f t="shared" si="313"/>
        <v>0</v>
      </c>
      <c r="AU691" s="117">
        <f t="shared" si="313"/>
        <v>0.54</v>
      </c>
      <c r="AV691" s="117">
        <f t="shared" si="313"/>
        <v>0</v>
      </c>
      <c r="AW691" s="117">
        <f t="shared" si="313"/>
        <v>0</v>
      </c>
      <c r="AX691" s="117">
        <f t="shared" si="313"/>
        <v>0</v>
      </c>
      <c r="AY691" s="98">
        <f>SUM(AS691:AX691)</f>
        <v>0.54</v>
      </c>
      <c r="AZ691" s="74"/>
    </row>
    <row r="692" spans="2:52" ht="56.25">
      <c r="B692" s="73"/>
      <c r="C692" s="223"/>
      <c r="D692" s="238"/>
      <c r="E692" s="229"/>
      <c r="F692" s="220"/>
      <c r="G692" s="211"/>
      <c r="H692" s="211"/>
      <c r="I692" s="217"/>
      <c r="J692" s="217"/>
      <c r="K692" s="220"/>
      <c r="L692" s="220"/>
      <c r="M692" s="217"/>
      <c r="N692" s="217"/>
      <c r="O692" s="217"/>
      <c r="P692" s="211"/>
      <c r="Q692" s="211"/>
      <c r="R692" s="217"/>
      <c r="S692" s="217"/>
      <c r="T692" s="211"/>
      <c r="U692" s="211"/>
      <c r="V692" s="217"/>
      <c r="W692" s="217"/>
      <c r="X692" s="211"/>
      <c r="Y692" s="211"/>
      <c r="Z692" s="217"/>
      <c r="AA692" s="217"/>
      <c r="AB692" s="211"/>
      <c r="AC692" s="211"/>
      <c r="AD692" s="217"/>
      <c r="AE692" s="217"/>
      <c r="AF692" s="211"/>
      <c r="AG692" s="211"/>
      <c r="AH692" s="217"/>
      <c r="AI692" s="217"/>
      <c r="AJ692" s="211"/>
      <c r="AK692" s="211"/>
      <c r="AL692" s="211"/>
      <c r="AM692" s="211"/>
      <c r="AN692" s="214"/>
      <c r="AO692" s="214"/>
      <c r="AP692" s="214"/>
      <c r="AQ692" s="209"/>
      <c r="AR692" s="118" t="s">
        <v>539</v>
      </c>
      <c r="AS692" s="119"/>
      <c r="AT692" s="119"/>
      <c r="AU692" s="119">
        <v>0.54</v>
      </c>
      <c r="AV692" s="119"/>
      <c r="AW692" s="119"/>
      <c r="AX692" s="120"/>
      <c r="AY692" s="98">
        <f>SUM(AS692:AX692)</f>
        <v>0.54</v>
      </c>
      <c r="AZ692" s="74"/>
    </row>
    <row r="693" spans="2:52" ht="12.75">
      <c r="B693" s="73"/>
      <c r="C693" s="224"/>
      <c r="D693" s="239"/>
      <c r="E693" s="230"/>
      <c r="F693" s="221"/>
      <c r="G693" s="212"/>
      <c r="H693" s="212"/>
      <c r="I693" s="218"/>
      <c r="J693" s="218"/>
      <c r="K693" s="221"/>
      <c r="L693" s="221"/>
      <c r="M693" s="218"/>
      <c r="N693" s="218"/>
      <c r="O693" s="218"/>
      <c r="P693" s="212"/>
      <c r="Q693" s="212"/>
      <c r="R693" s="218"/>
      <c r="S693" s="218"/>
      <c r="T693" s="212"/>
      <c r="U693" s="212"/>
      <c r="V693" s="218"/>
      <c r="W693" s="218"/>
      <c r="X693" s="212"/>
      <c r="Y693" s="212"/>
      <c r="Z693" s="218"/>
      <c r="AA693" s="218"/>
      <c r="AB693" s="212"/>
      <c r="AC693" s="212"/>
      <c r="AD693" s="218"/>
      <c r="AE693" s="218"/>
      <c r="AF693" s="212"/>
      <c r="AG693" s="212"/>
      <c r="AH693" s="218"/>
      <c r="AI693" s="218"/>
      <c r="AJ693" s="212"/>
      <c r="AK693" s="212"/>
      <c r="AL693" s="212"/>
      <c r="AM693" s="212"/>
      <c r="AN693" s="215"/>
      <c r="AO693" s="215"/>
      <c r="AP693" s="215"/>
      <c r="AQ693" s="209"/>
      <c r="AR693" s="121" t="s">
        <v>124</v>
      </c>
      <c r="AS693" s="121"/>
      <c r="AT693" s="121"/>
      <c r="AU693" s="121"/>
      <c r="AV693" s="121"/>
      <c r="AW693" s="121"/>
      <c r="AX693" s="121"/>
      <c r="AY693" s="122"/>
      <c r="AZ693" s="74"/>
    </row>
    <row r="694" spans="2:52" ht="22.5">
      <c r="B694" s="73"/>
      <c r="C694" s="222" t="s">
        <v>591</v>
      </c>
      <c r="D694" s="237" t="s">
        <v>592</v>
      </c>
      <c r="E694" s="228"/>
      <c r="F694" s="219" t="s">
        <v>121</v>
      </c>
      <c r="G694" s="210"/>
      <c r="H694" s="210"/>
      <c r="I694" s="216">
        <v>0.17</v>
      </c>
      <c r="J694" s="216">
        <v>0</v>
      </c>
      <c r="K694" s="219">
        <v>2013</v>
      </c>
      <c r="L694" s="219">
        <v>2013</v>
      </c>
      <c r="M694" s="216">
        <f>AY695</f>
        <v>0.62</v>
      </c>
      <c r="N694" s="216"/>
      <c r="O694" s="216">
        <f>AU695</f>
        <v>0.62</v>
      </c>
      <c r="P694" s="210"/>
      <c r="Q694" s="210"/>
      <c r="R694" s="216"/>
      <c r="S694" s="216"/>
      <c r="T694" s="210"/>
      <c r="U694" s="210"/>
      <c r="V694" s="216"/>
      <c r="W694" s="216"/>
      <c r="X694" s="210"/>
      <c r="Y694" s="210"/>
      <c r="Z694" s="216">
        <f>I694</f>
        <v>0.17</v>
      </c>
      <c r="AA694" s="216"/>
      <c r="AB694" s="210"/>
      <c r="AC694" s="210"/>
      <c r="AD694" s="216"/>
      <c r="AE694" s="216"/>
      <c r="AF694" s="210"/>
      <c r="AG694" s="210"/>
      <c r="AH694" s="216"/>
      <c r="AI694" s="216"/>
      <c r="AJ694" s="210"/>
      <c r="AK694" s="210"/>
      <c r="AL694" s="210"/>
      <c r="AM694" s="210"/>
      <c r="AN694" s="213">
        <f>P694+T694+X694+AB694+AF694+AJ694</f>
        <v>0</v>
      </c>
      <c r="AO694" s="213">
        <f>Q694+U694+Y694+AC694+AG694+AK694</f>
        <v>0</v>
      </c>
      <c r="AP694" s="213">
        <f>R694+V694+Z694+AD694+AH694+AL694</f>
        <v>0.17</v>
      </c>
      <c r="AQ694" s="209">
        <f>S694+W694+AA694+AE694+AI694+AM694</f>
        <v>0</v>
      </c>
      <c r="AR694" s="116" t="s">
        <v>122</v>
      </c>
      <c r="AS694" s="117">
        <f aca="true" t="shared" si="314" ref="AS694:AX694">SUM(AS695:AS696)</f>
        <v>0</v>
      </c>
      <c r="AT694" s="117">
        <f t="shared" si="314"/>
        <v>0</v>
      </c>
      <c r="AU694" s="117">
        <f t="shared" si="314"/>
        <v>0.62</v>
      </c>
      <c r="AV694" s="117">
        <f t="shared" si="314"/>
        <v>0</v>
      </c>
      <c r="AW694" s="117">
        <f t="shared" si="314"/>
        <v>0</v>
      </c>
      <c r="AX694" s="117">
        <f t="shared" si="314"/>
        <v>0</v>
      </c>
      <c r="AY694" s="98">
        <f>SUM(AS694:AX694)</f>
        <v>0.62</v>
      </c>
      <c r="AZ694" s="74"/>
    </row>
    <row r="695" spans="2:52" ht="56.25">
      <c r="B695" s="73"/>
      <c r="C695" s="223"/>
      <c r="D695" s="238"/>
      <c r="E695" s="229"/>
      <c r="F695" s="220"/>
      <c r="G695" s="211"/>
      <c r="H695" s="211"/>
      <c r="I695" s="217"/>
      <c r="J695" s="217"/>
      <c r="K695" s="220"/>
      <c r="L695" s="220"/>
      <c r="M695" s="217"/>
      <c r="N695" s="217"/>
      <c r="O695" s="217"/>
      <c r="P695" s="211"/>
      <c r="Q695" s="211"/>
      <c r="R695" s="217"/>
      <c r="S695" s="217"/>
      <c r="T695" s="211"/>
      <c r="U695" s="211"/>
      <c r="V695" s="217"/>
      <c r="W695" s="217"/>
      <c r="X695" s="211"/>
      <c r="Y695" s="211"/>
      <c r="Z695" s="217"/>
      <c r="AA695" s="217"/>
      <c r="AB695" s="211"/>
      <c r="AC695" s="211"/>
      <c r="AD695" s="217"/>
      <c r="AE695" s="217"/>
      <c r="AF695" s="211"/>
      <c r="AG695" s="211"/>
      <c r="AH695" s="217"/>
      <c r="AI695" s="217"/>
      <c r="AJ695" s="211"/>
      <c r="AK695" s="211"/>
      <c r="AL695" s="211"/>
      <c r="AM695" s="211"/>
      <c r="AN695" s="214"/>
      <c r="AO695" s="214"/>
      <c r="AP695" s="214"/>
      <c r="AQ695" s="209"/>
      <c r="AR695" s="118" t="s">
        <v>539</v>
      </c>
      <c r="AS695" s="119"/>
      <c r="AT695" s="119"/>
      <c r="AU695" s="119">
        <v>0.62</v>
      </c>
      <c r="AV695" s="119"/>
      <c r="AW695" s="119"/>
      <c r="AX695" s="120"/>
      <c r="AY695" s="98">
        <f>SUM(AS695:AX695)</f>
        <v>0.62</v>
      </c>
      <c r="AZ695" s="74"/>
    </row>
    <row r="696" spans="2:52" ht="12.75">
      <c r="B696" s="73"/>
      <c r="C696" s="224"/>
      <c r="D696" s="239"/>
      <c r="E696" s="230"/>
      <c r="F696" s="221"/>
      <c r="G696" s="212"/>
      <c r="H696" s="212"/>
      <c r="I696" s="218"/>
      <c r="J696" s="218"/>
      <c r="K696" s="221"/>
      <c r="L696" s="221"/>
      <c r="M696" s="218"/>
      <c r="N696" s="218"/>
      <c r="O696" s="218"/>
      <c r="P696" s="212"/>
      <c r="Q696" s="212"/>
      <c r="R696" s="218"/>
      <c r="S696" s="218"/>
      <c r="T696" s="212"/>
      <c r="U696" s="212"/>
      <c r="V696" s="218"/>
      <c r="W696" s="218"/>
      <c r="X696" s="212"/>
      <c r="Y696" s="212"/>
      <c r="Z696" s="218"/>
      <c r="AA696" s="218"/>
      <c r="AB696" s="212"/>
      <c r="AC696" s="212"/>
      <c r="AD696" s="218"/>
      <c r="AE696" s="218"/>
      <c r="AF696" s="212"/>
      <c r="AG696" s="212"/>
      <c r="AH696" s="218"/>
      <c r="AI696" s="218"/>
      <c r="AJ696" s="212"/>
      <c r="AK696" s="212"/>
      <c r="AL696" s="212"/>
      <c r="AM696" s="212"/>
      <c r="AN696" s="215"/>
      <c r="AO696" s="215"/>
      <c r="AP696" s="215"/>
      <c r="AQ696" s="209"/>
      <c r="AR696" s="121" t="s">
        <v>124</v>
      </c>
      <c r="AS696" s="121"/>
      <c r="AT696" s="121"/>
      <c r="AU696" s="121"/>
      <c r="AV696" s="121"/>
      <c r="AW696" s="121"/>
      <c r="AX696" s="121"/>
      <c r="AY696" s="122"/>
      <c r="AZ696" s="74"/>
    </row>
    <row r="697" spans="2:52" ht="22.5">
      <c r="B697" s="73"/>
      <c r="C697" s="222" t="s">
        <v>593</v>
      </c>
      <c r="D697" s="237" t="s">
        <v>594</v>
      </c>
      <c r="E697" s="228"/>
      <c r="F697" s="219" t="s">
        <v>121</v>
      </c>
      <c r="G697" s="210"/>
      <c r="H697" s="210"/>
      <c r="I697" s="216">
        <v>0.7</v>
      </c>
      <c r="J697" s="216">
        <v>0</v>
      </c>
      <c r="K697" s="219">
        <v>2013</v>
      </c>
      <c r="L697" s="219">
        <v>2013</v>
      </c>
      <c r="M697" s="216">
        <f>AY698</f>
        <v>1.16</v>
      </c>
      <c r="N697" s="216"/>
      <c r="O697" s="216">
        <f>AU698</f>
        <v>1.16</v>
      </c>
      <c r="P697" s="210"/>
      <c r="Q697" s="210"/>
      <c r="R697" s="216"/>
      <c r="S697" s="216"/>
      <c r="T697" s="210"/>
      <c r="U697" s="210"/>
      <c r="V697" s="216"/>
      <c r="W697" s="216"/>
      <c r="X697" s="210"/>
      <c r="Y697" s="210"/>
      <c r="Z697" s="216">
        <f>I697</f>
        <v>0.7</v>
      </c>
      <c r="AA697" s="216"/>
      <c r="AB697" s="210"/>
      <c r="AC697" s="210"/>
      <c r="AD697" s="216"/>
      <c r="AE697" s="216"/>
      <c r="AF697" s="210"/>
      <c r="AG697" s="210"/>
      <c r="AH697" s="216"/>
      <c r="AI697" s="216"/>
      <c r="AJ697" s="210"/>
      <c r="AK697" s="210"/>
      <c r="AL697" s="210"/>
      <c r="AM697" s="210"/>
      <c r="AN697" s="213">
        <f>P697+T697+X697+AB697+AF697+AJ697</f>
        <v>0</v>
      </c>
      <c r="AO697" s="213">
        <f>Q697+U697+Y697+AC697+AG697+AK697</f>
        <v>0</v>
      </c>
      <c r="AP697" s="213">
        <f>R697+V697+Z697+AD697+AH697+AL697</f>
        <v>0.7</v>
      </c>
      <c r="AQ697" s="209">
        <f>S697+W697+AA697+AE697+AI697+AM697</f>
        <v>0</v>
      </c>
      <c r="AR697" s="116" t="s">
        <v>122</v>
      </c>
      <c r="AS697" s="117">
        <f aca="true" t="shared" si="315" ref="AS697:AX697">SUM(AS698:AS699)</f>
        <v>0</v>
      </c>
      <c r="AT697" s="117">
        <f t="shared" si="315"/>
        <v>0</v>
      </c>
      <c r="AU697" s="117">
        <f t="shared" si="315"/>
        <v>1.16</v>
      </c>
      <c r="AV697" s="117">
        <f t="shared" si="315"/>
        <v>0</v>
      </c>
      <c r="AW697" s="117">
        <f t="shared" si="315"/>
        <v>0</v>
      </c>
      <c r="AX697" s="117">
        <f t="shared" si="315"/>
        <v>0</v>
      </c>
      <c r="AY697" s="98">
        <f>SUM(AS697:AX697)</f>
        <v>1.16</v>
      </c>
      <c r="AZ697" s="74"/>
    </row>
    <row r="698" spans="2:52" ht="56.25">
      <c r="B698" s="73"/>
      <c r="C698" s="223"/>
      <c r="D698" s="238"/>
      <c r="E698" s="229"/>
      <c r="F698" s="220"/>
      <c r="G698" s="211"/>
      <c r="H698" s="211"/>
      <c r="I698" s="217"/>
      <c r="J698" s="217"/>
      <c r="K698" s="220"/>
      <c r="L698" s="220"/>
      <c r="M698" s="217"/>
      <c r="N698" s="217"/>
      <c r="O698" s="217"/>
      <c r="P698" s="211"/>
      <c r="Q698" s="211"/>
      <c r="R698" s="217"/>
      <c r="S698" s="217"/>
      <c r="T698" s="211"/>
      <c r="U698" s="211"/>
      <c r="V698" s="217"/>
      <c r="W698" s="217"/>
      <c r="X698" s="211"/>
      <c r="Y698" s="211"/>
      <c r="Z698" s="217"/>
      <c r="AA698" s="217"/>
      <c r="AB698" s="211"/>
      <c r="AC698" s="211"/>
      <c r="AD698" s="217"/>
      <c r="AE698" s="217"/>
      <c r="AF698" s="211"/>
      <c r="AG698" s="211"/>
      <c r="AH698" s="217"/>
      <c r="AI698" s="217"/>
      <c r="AJ698" s="211"/>
      <c r="AK698" s="211"/>
      <c r="AL698" s="211"/>
      <c r="AM698" s="211"/>
      <c r="AN698" s="214"/>
      <c r="AO698" s="214"/>
      <c r="AP698" s="214"/>
      <c r="AQ698" s="209"/>
      <c r="AR698" s="118" t="s">
        <v>539</v>
      </c>
      <c r="AS698" s="119"/>
      <c r="AT698" s="119"/>
      <c r="AU698" s="119">
        <v>1.16</v>
      </c>
      <c r="AV698" s="119"/>
      <c r="AW698" s="119"/>
      <c r="AX698" s="120"/>
      <c r="AY698" s="98">
        <f>SUM(AS698:AX698)</f>
        <v>1.16</v>
      </c>
      <c r="AZ698" s="74"/>
    </row>
    <row r="699" spans="2:52" ht="12.75">
      <c r="B699" s="73"/>
      <c r="C699" s="224"/>
      <c r="D699" s="239"/>
      <c r="E699" s="230"/>
      <c r="F699" s="221"/>
      <c r="G699" s="212"/>
      <c r="H699" s="212"/>
      <c r="I699" s="218"/>
      <c r="J699" s="218"/>
      <c r="K699" s="221"/>
      <c r="L699" s="221"/>
      <c r="M699" s="218"/>
      <c r="N699" s="218"/>
      <c r="O699" s="218"/>
      <c r="P699" s="212"/>
      <c r="Q699" s="212"/>
      <c r="R699" s="218"/>
      <c r="S699" s="218"/>
      <c r="T699" s="212"/>
      <c r="U699" s="212"/>
      <c r="V699" s="218"/>
      <c r="W699" s="218"/>
      <c r="X699" s="212"/>
      <c r="Y699" s="212"/>
      <c r="Z699" s="218"/>
      <c r="AA699" s="218"/>
      <c r="AB699" s="212"/>
      <c r="AC699" s="212"/>
      <c r="AD699" s="218"/>
      <c r="AE699" s="218"/>
      <c r="AF699" s="212"/>
      <c r="AG699" s="212"/>
      <c r="AH699" s="218"/>
      <c r="AI699" s="218"/>
      <c r="AJ699" s="212"/>
      <c r="AK699" s="212"/>
      <c r="AL699" s="212"/>
      <c r="AM699" s="212"/>
      <c r="AN699" s="215"/>
      <c r="AO699" s="215"/>
      <c r="AP699" s="215"/>
      <c r="AQ699" s="209"/>
      <c r="AR699" s="121" t="s">
        <v>124</v>
      </c>
      <c r="AS699" s="121"/>
      <c r="AT699" s="121"/>
      <c r="AU699" s="121"/>
      <c r="AV699" s="121"/>
      <c r="AW699" s="121"/>
      <c r="AX699" s="121"/>
      <c r="AY699" s="122"/>
      <c r="AZ699" s="74"/>
    </row>
    <row r="700" spans="2:52" ht="22.5">
      <c r="B700" s="73"/>
      <c r="C700" s="222" t="s">
        <v>595</v>
      </c>
      <c r="D700" s="237" t="s">
        <v>596</v>
      </c>
      <c r="E700" s="228"/>
      <c r="F700" s="219" t="s">
        <v>121</v>
      </c>
      <c r="G700" s="210"/>
      <c r="H700" s="210"/>
      <c r="I700" s="216">
        <v>0.13</v>
      </c>
      <c r="J700" s="216">
        <v>0</v>
      </c>
      <c r="K700" s="219">
        <v>2013</v>
      </c>
      <c r="L700" s="219">
        <v>2013</v>
      </c>
      <c r="M700" s="216">
        <f>AY701</f>
        <v>0.55</v>
      </c>
      <c r="N700" s="216"/>
      <c r="O700" s="216">
        <f>AU701</f>
        <v>0.55</v>
      </c>
      <c r="P700" s="210"/>
      <c r="Q700" s="210"/>
      <c r="R700" s="216"/>
      <c r="S700" s="216"/>
      <c r="T700" s="210"/>
      <c r="U700" s="210"/>
      <c r="V700" s="216"/>
      <c r="W700" s="216"/>
      <c r="X700" s="210"/>
      <c r="Y700" s="210"/>
      <c r="Z700" s="216">
        <f>I700</f>
        <v>0.13</v>
      </c>
      <c r="AA700" s="216"/>
      <c r="AB700" s="210"/>
      <c r="AC700" s="210"/>
      <c r="AD700" s="216"/>
      <c r="AE700" s="216"/>
      <c r="AF700" s="210"/>
      <c r="AG700" s="210"/>
      <c r="AH700" s="216"/>
      <c r="AI700" s="216"/>
      <c r="AJ700" s="210"/>
      <c r="AK700" s="210"/>
      <c r="AL700" s="210"/>
      <c r="AM700" s="210"/>
      <c r="AN700" s="213">
        <f>P700+T700+X700+AB700+AF700+AJ700</f>
        <v>0</v>
      </c>
      <c r="AO700" s="213">
        <f>Q700+U700+Y700+AC700+AG700+AK700</f>
        <v>0</v>
      </c>
      <c r="AP700" s="213">
        <f>R700+V700+Z700+AD700+AH700+AL700</f>
        <v>0.13</v>
      </c>
      <c r="AQ700" s="209">
        <f>S700+W700+AA700+AE700+AI700+AM700</f>
        <v>0</v>
      </c>
      <c r="AR700" s="116" t="s">
        <v>122</v>
      </c>
      <c r="AS700" s="117">
        <f aca="true" t="shared" si="316" ref="AS700:AX700">SUM(AS701:AS702)</f>
        <v>0</v>
      </c>
      <c r="AT700" s="117">
        <f t="shared" si="316"/>
        <v>0</v>
      </c>
      <c r="AU700" s="117">
        <f t="shared" si="316"/>
        <v>0.55</v>
      </c>
      <c r="AV700" s="117">
        <f t="shared" si="316"/>
        <v>0</v>
      </c>
      <c r="AW700" s="117">
        <f t="shared" si="316"/>
        <v>0</v>
      </c>
      <c r="AX700" s="117">
        <f t="shared" si="316"/>
        <v>0</v>
      </c>
      <c r="AY700" s="98">
        <f>SUM(AS700:AX700)</f>
        <v>0.55</v>
      </c>
      <c r="AZ700" s="74"/>
    </row>
    <row r="701" spans="2:52" ht="56.25">
      <c r="B701" s="73"/>
      <c r="C701" s="223"/>
      <c r="D701" s="238"/>
      <c r="E701" s="229"/>
      <c r="F701" s="220"/>
      <c r="G701" s="211"/>
      <c r="H701" s="211"/>
      <c r="I701" s="217"/>
      <c r="J701" s="217"/>
      <c r="K701" s="220"/>
      <c r="L701" s="220"/>
      <c r="M701" s="217"/>
      <c r="N701" s="217"/>
      <c r="O701" s="217"/>
      <c r="P701" s="211"/>
      <c r="Q701" s="211"/>
      <c r="R701" s="217"/>
      <c r="S701" s="217"/>
      <c r="T701" s="211"/>
      <c r="U701" s="211"/>
      <c r="V701" s="217"/>
      <c r="W701" s="217"/>
      <c r="X701" s="211"/>
      <c r="Y701" s="211"/>
      <c r="Z701" s="217"/>
      <c r="AA701" s="217"/>
      <c r="AB701" s="211"/>
      <c r="AC701" s="211"/>
      <c r="AD701" s="217"/>
      <c r="AE701" s="217"/>
      <c r="AF701" s="211"/>
      <c r="AG701" s="211"/>
      <c r="AH701" s="217"/>
      <c r="AI701" s="217"/>
      <c r="AJ701" s="211"/>
      <c r="AK701" s="211"/>
      <c r="AL701" s="211"/>
      <c r="AM701" s="211"/>
      <c r="AN701" s="214"/>
      <c r="AO701" s="214"/>
      <c r="AP701" s="214"/>
      <c r="AQ701" s="209"/>
      <c r="AR701" s="118" t="s">
        <v>539</v>
      </c>
      <c r="AS701" s="119"/>
      <c r="AT701" s="119"/>
      <c r="AU701" s="119">
        <v>0.55</v>
      </c>
      <c r="AV701" s="119"/>
      <c r="AW701" s="119"/>
      <c r="AX701" s="120"/>
      <c r="AY701" s="98">
        <f>SUM(AS701:AX701)</f>
        <v>0.55</v>
      </c>
      <c r="AZ701" s="74"/>
    </row>
    <row r="702" spans="2:52" ht="12.75">
      <c r="B702" s="73"/>
      <c r="C702" s="224"/>
      <c r="D702" s="239"/>
      <c r="E702" s="230"/>
      <c r="F702" s="221"/>
      <c r="G702" s="212"/>
      <c r="H702" s="212"/>
      <c r="I702" s="218"/>
      <c r="J702" s="218"/>
      <c r="K702" s="221"/>
      <c r="L702" s="221"/>
      <c r="M702" s="218"/>
      <c r="N702" s="218"/>
      <c r="O702" s="218"/>
      <c r="P702" s="212"/>
      <c r="Q702" s="212"/>
      <c r="R702" s="218"/>
      <c r="S702" s="218"/>
      <c r="T702" s="212"/>
      <c r="U702" s="212"/>
      <c r="V702" s="218"/>
      <c r="W702" s="218"/>
      <c r="X702" s="212"/>
      <c r="Y702" s="212"/>
      <c r="Z702" s="218"/>
      <c r="AA702" s="218"/>
      <c r="AB702" s="212"/>
      <c r="AC702" s="212"/>
      <c r="AD702" s="218"/>
      <c r="AE702" s="218"/>
      <c r="AF702" s="212"/>
      <c r="AG702" s="212"/>
      <c r="AH702" s="218"/>
      <c r="AI702" s="218"/>
      <c r="AJ702" s="212"/>
      <c r="AK702" s="212"/>
      <c r="AL702" s="212"/>
      <c r="AM702" s="212"/>
      <c r="AN702" s="215"/>
      <c r="AO702" s="215"/>
      <c r="AP702" s="215"/>
      <c r="AQ702" s="209"/>
      <c r="AR702" s="121" t="s">
        <v>124</v>
      </c>
      <c r="AS702" s="121"/>
      <c r="AT702" s="121"/>
      <c r="AU702" s="121"/>
      <c r="AV702" s="121"/>
      <c r="AW702" s="121"/>
      <c r="AX702" s="121"/>
      <c r="AY702" s="122"/>
      <c r="AZ702" s="74"/>
    </row>
    <row r="703" spans="2:52" ht="22.5">
      <c r="B703" s="73"/>
      <c r="C703" s="222" t="s">
        <v>597</v>
      </c>
      <c r="D703" s="237" t="s">
        <v>598</v>
      </c>
      <c r="E703" s="228"/>
      <c r="F703" s="219" t="s">
        <v>121</v>
      </c>
      <c r="G703" s="210"/>
      <c r="H703" s="210"/>
      <c r="I703" s="216">
        <v>0.14</v>
      </c>
      <c r="J703" s="216">
        <v>0</v>
      </c>
      <c r="K703" s="219">
        <v>2013</v>
      </c>
      <c r="L703" s="219">
        <v>2013</v>
      </c>
      <c r="M703" s="216">
        <f>AY704</f>
        <v>0.45</v>
      </c>
      <c r="N703" s="216"/>
      <c r="O703" s="216">
        <f>AU704</f>
        <v>0.45</v>
      </c>
      <c r="P703" s="210"/>
      <c r="Q703" s="210"/>
      <c r="R703" s="216"/>
      <c r="S703" s="216"/>
      <c r="T703" s="210"/>
      <c r="U703" s="210"/>
      <c r="V703" s="216"/>
      <c r="W703" s="216"/>
      <c r="X703" s="210"/>
      <c r="Y703" s="210"/>
      <c r="Z703" s="216">
        <f>I703</f>
        <v>0.14</v>
      </c>
      <c r="AA703" s="216"/>
      <c r="AB703" s="210"/>
      <c r="AC703" s="210"/>
      <c r="AD703" s="216"/>
      <c r="AE703" s="216"/>
      <c r="AF703" s="210"/>
      <c r="AG703" s="210"/>
      <c r="AH703" s="216"/>
      <c r="AI703" s="216"/>
      <c r="AJ703" s="210"/>
      <c r="AK703" s="210"/>
      <c r="AL703" s="210"/>
      <c r="AM703" s="210"/>
      <c r="AN703" s="213">
        <f>P703+T703+X703+AB703+AF703+AJ703</f>
        <v>0</v>
      </c>
      <c r="AO703" s="213">
        <f>Q703+U703+Y703+AC703+AG703+AK703</f>
        <v>0</v>
      </c>
      <c r="AP703" s="213">
        <f>R703+V703+Z703+AD703+AH703+AL703</f>
        <v>0.14</v>
      </c>
      <c r="AQ703" s="209">
        <f>S703+W703+AA703+AE703+AI703+AM703</f>
        <v>0</v>
      </c>
      <c r="AR703" s="116" t="s">
        <v>122</v>
      </c>
      <c r="AS703" s="117">
        <f aca="true" t="shared" si="317" ref="AS703:AX703">SUM(AS704:AS705)</f>
        <v>0</v>
      </c>
      <c r="AT703" s="117">
        <f t="shared" si="317"/>
        <v>0</v>
      </c>
      <c r="AU703" s="117">
        <f t="shared" si="317"/>
        <v>0.45</v>
      </c>
      <c r="AV703" s="117">
        <f t="shared" si="317"/>
        <v>0</v>
      </c>
      <c r="AW703" s="117">
        <f t="shared" si="317"/>
        <v>0</v>
      </c>
      <c r="AX703" s="117">
        <f t="shared" si="317"/>
        <v>0</v>
      </c>
      <c r="AY703" s="98">
        <f>SUM(AS703:AX703)</f>
        <v>0.45</v>
      </c>
      <c r="AZ703" s="74"/>
    </row>
    <row r="704" spans="2:52" ht="56.25">
      <c r="B704" s="73"/>
      <c r="C704" s="223"/>
      <c r="D704" s="238"/>
      <c r="E704" s="229"/>
      <c r="F704" s="220"/>
      <c r="G704" s="211"/>
      <c r="H704" s="211"/>
      <c r="I704" s="217"/>
      <c r="J704" s="217"/>
      <c r="K704" s="220"/>
      <c r="L704" s="220"/>
      <c r="M704" s="217"/>
      <c r="N704" s="217"/>
      <c r="O704" s="217"/>
      <c r="P704" s="211"/>
      <c r="Q704" s="211"/>
      <c r="R704" s="217"/>
      <c r="S704" s="217"/>
      <c r="T704" s="211"/>
      <c r="U704" s="211"/>
      <c r="V704" s="217"/>
      <c r="W704" s="217"/>
      <c r="X704" s="211"/>
      <c r="Y704" s="211"/>
      <c r="Z704" s="217"/>
      <c r="AA704" s="217"/>
      <c r="AB704" s="211"/>
      <c r="AC704" s="211"/>
      <c r="AD704" s="217"/>
      <c r="AE704" s="217"/>
      <c r="AF704" s="211"/>
      <c r="AG704" s="211"/>
      <c r="AH704" s="217"/>
      <c r="AI704" s="217"/>
      <c r="AJ704" s="211"/>
      <c r="AK704" s="211"/>
      <c r="AL704" s="211"/>
      <c r="AM704" s="211"/>
      <c r="AN704" s="214"/>
      <c r="AO704" s="214"/>
      <c r="AP704" s="214"/>
      <c r="AQ704" s="209"/>
      <c r="AR704" s="118" t="s">
        <v>539</v>
      </c>
      <c r="AS704" s="119"/>
      <c r="AT704" s="119"/>
      <c r="AU704" s="119">
        <v>0.45</v>
      </c>
      <c r="AV704" s="119"/>
      <c r="AW704" s="119"/>
      <c r="AX704" s="120"/>
      <c r="AY704" s="98">
        <f>SUM(AS704:AX704)</f>
        <v>0.45</v>
      </c>
      <c r="AZ704" s="74"/>
    </row>
    <row r="705" spans="2:52" ht="12.75">
      <c r="B705" s="73"/>
      <c r="C705" s="224"/>
      <c r="D705" s="239"/>
      <c r="E705" s="230"/>
      <c r="F705" s="221"/>
      <c r="G705" s="212"/>
      <c r="H705" s="212"/>
      <c r="I705" s="218"/>
      <c r="J705" s="218"/>
      <c r="K705" s="221"/>
      <c r="L705" s="221"/>
      <c r="M705" s="218"/>
      <c r="N705" s="218"/>
      <c r="O705" s="218"/>
      <c r="P705" s="212"/>
      <c r="Q705" s="212"/>
      <c r="R705" s="218"/>
      <c r="S705" s="218"/>
      <c r="T705" s="212"/>
      <c r="U705" s="212"/>
      <c r="V705" s="218"/>
      <c r="W705" s="218"/>
      <c r="X705" s="212"/>
      <c r="Y705" s="212"/>
      <c r="Z705" s="218"/>
      <c r="AA705" s="218"/>
      <c r="AB705" s="212"/>
      <c r="AC705" s="212"/>
      <c r="AD705" s="218"/>
      <c r="AE705" s="218"/>
      <c r="AF705" s="212"/>
      <c r="AG705" s="212"/>
      <c r="AH705" s="218"/>
      <c r="AI705" s="218"/>
      <c r="AJ705" s="212"/>
      <c r="AK705" s="212"/>
      <c r="AL705" s="212"/>
      <c r="AM705" s="212"/>
      <c r="AN705" s="215"/>
      <c r="AO705" s="215"/>
      <c r="AP705" s="215"/>
      <c r="AQ705" s="209"/>
      <c r="AR705" s="121" t="s">
        <v>124</v>
      </c>
      <c r="AS705" s="121"/>
      <c r="AT705" s="121"/>
      <c r="AU705" s="121"/>
      <c r="AV705" s="121"/>
      <c r="AW705" s="121"/>
      <c r="AX705" s="121"/>
      <c r="AY705" s="122"/>
      <c r="AZ705" s="74"/>
    </row>
    <row r="706" spans="2:52" ht="22.5">
      <c r="B706" s="73"/>
      <c r="C706" s="222" t="s">
        <v>599</v>
      </c>
      <c r="D706" s="237" t="s">
        <v>600</v>
      </c>
      <c r="E706" s="228"/>
      <c r="F706" s="219" t="s">
        <v>121</v>
      </c>
      <c r="G706" s="210"/>
      <c r="H706" s="210"/>
      <c r="I706" s="216">
        <v>0.12</v>
      </c>
      <c r="J706" s="216">
        <v>0</v>
      </c>
      <c r="K706" s="219">
        <v>2013</v>
      </c>
      <c r="L706" s="219">
        <v>2013</v>
      </c>
      <c r="M706" s="216">
        <f>AY707</f>
        <v>0.62</v>
      </c>
      <c r="N706" s="216"/>
      <c r="O706" s="216">
        <f>AU707</f>
        <v>0.62</v>
      </c>
      <c r="P706" s="210"/>
      <c r="Q706" s="210"/>
      <c r="R706" s="216"/>
      <c r="S706" s="216"/>
      <c r="T706" s="210"/>
      <c r="U706" s="210"/>
      <c r="V706" s="216"/>
      <c r="W706" s="216"/>
      <c r="X706" s="210"/>
      <c r="Y706" s="210"/>
      <c r="Z706" s="216">
        <f>I706</f>
        <v>0.12</v>
      </c>
      <c r="AA706" s="216"/>
      <c r="AB706" s="210"/>
      <c r="AC706" s="210"/>
      <c r="AD706" s="216"/>
      <c r="AE706" s="216"/>
      <c r="AF706" s="210"/>
      <c r="AG706" s="210"/>
      <c r="AH706" s="216"/>
      <c r="AI706" s="216"/>
      <c r="AJ706" s="210"/>
      <c r="AK706" s="210"/>
      <c r="AL706" s="210"/>
      <c r="AM706" s="210"/>
      <c r="AN706" s="213">
        <f>P706+T706+X706+AB706+AF706+AJ706</f>
        <v>0</v>
      </c>
      <c r="AO706" s="213">
        <f>Q706+U706+Y706+AC706+AG706+AK706</f>
        <v>0</v>
      </c>
      <c r="AP706" s="213">
        <f>R706+V706+Z706+AD706+AH706+AL706</f>
        <v>0.12</v>
      </c>
      <c r="AQ706" s="209">
        <f>S706+W706+AA706+AE706+AI706+AM706</f>
        <v>0</v>
      </c>
      <c r="AR706" s="116" t="s">
        <v>122</v>
      </c>
      <c r="AS706" s="117">
        <f aca="true" t="shared" si="318" ref="AS706:AX706">SUM(AS707:AS708)</f>
        <v>0</v>
      </c>
      <c r="AT706" s="117">
        <f t="shared" si="318"/>
        <v>0</v>
      </c>
      <c r="AU706" s="117">
        <f t="shared" si="318"/>
        <v>0.62</v>
      </c>
      <c r="AV706" s="117">
        <f t="shared" si="318"/>
        <v>0</v>
      </c>
      <c r="AW706" s="117">
        <f t="shared" si="318"/>
        <v>0</v>
      </c>
      <c r="AX706" s="117">
        <f t="shared" si="318"/>
        <v>0</v>
      </c>
      <c r="AY706" s="98">
        <f>SUM(AS706:AX706)</f>
        <v>0.62</v>
      </c>
      <c r="AZ706" s="74"/>
    </row>
    <row r="707" spans="2:52" ht="56.25">
      <c r="B707" s="73"/>
      <c r="C707" s="223"/>
      <c r="D707" s="238"/>
      <c r="E707" s="229"/>
      <c r="F707" s="220"/>
      <c r="G707" s="211"/>
      <c r="H707" s="211"/>
      <c r="I707" s="217"/>
      <c r="J707" s="217"/>
      <c r="K707" s="220"/>
      <c r="L707" s="220"/>
      <c r="M707" s="217"/>
      <c r="N707" s="217"/>
      <c r="O707" s="217"/>
      <c r="P707" s="211"/>
      <c r="Q707" s="211"/>
      <c r="R707" s="217"/>
      <c r="S707" s="217"/>
      <c r="T707" s="211"/>
      <c r="U707" s="211"/>
      <c r="V707" s="217"/>
      <c r="W707" s="217"/>
      <c r="X707" s="211"/>
      <c r="Y707" s="211"/>
      <c r="Z707" s="217"/>
      <c r="AA707" s="217"/>
      <c r="AB707" s="211"/>
      <c r="AC707" s="211"/>
      <c r="AD707" s="217"/>
      <c r="AE707" s="217"/>
      <c r="AF707" s="211"/>
      <c r="AG707" s="211"/>
      <c r="AH707" s="217"/>
      <c r="AI707" s="217"/>
      <c r="AJ707" s="211"/>
      <c r="AK707" s="211"/>
      <c r="AL707" s="211"/>
      <c r="AM707" s="211"/>
      <c r="AN707" s="214"/>
      <c r="AO707" s="214"/>
      <c r="AP707" s="214"/>
      <c r="AQ707" s="209"/>
      <c r="AR707" s="118" t="s">
        <v>539</v>
      </c>
      <c r="AS707" s="119"/>
      <c r="AT707" s="119"/>
      <c r="AU707" s="119">
        <v>0.62</v>
      </c>
      <c r="AV707" s="119"/>
      <c r="AW707" s="119"/>
      <c r="AX707" s="120"/>
      <c r="AY707" s="98">
        <f>SUM(AS707:AX707)</f>
        <v>0.62</v>
      </c>
      <c r="AZ707" s="74"/>
    </row>
    <row r="708" spans="2:52" ht="12.75">
      <c r="B708" s="73"/>
      <c r="C708" s="224"/>
      <c r="D708" s="239"/>
      <c r="E708" s="230"/>
      <c r="F708" s="221"/>
      <c r="G708" s="212"/>
      <c r="H708" s="212"/>
      <c r="I708" s="218"/>
      <c r="J708" s="218"/>
      <c r="K708" s="221"/>
      <c r="L708" s="221"/>
      <c r="M708" s="218"/>
      <c r="N708" s="218"/>
      <c r="O708" s="218"/>
      <c r="P708" s="212"/>
      <c r="Q708" s="212"/>
      <c r="R708" s="218"/>
      <c r="S708" s="218"/>
      <c r="T708" s="212"/>
      <c r="U708" s="212"/>
      <c r="V708" s="218"/>
      <c r="W708" s="218"/>
      <c r="X708" s="212"/>
      <c r="Y708" s="212"/>
      <c r="Z708" s="218"/>
      <c r="AA708" s="218"/>
      <c r="AB708" s="212"/>
      <c r="AC708" s="212"/>
      <c r="AD708" s="218"/>
      <c r="AE708" s="218"/>
      <c r="AF708" s="212"/>
      <c r="AG708" s="212"/>
      <c r="AH708" s="218"/>
      <c r="AI708" s="218"/>
      <c r="AJ708" s="212"/>
      <c r="AK708" s="212"/>
      <c r="AL708" s="212"/>
      <c r="AM708" s="212"/>
      <c r="AN708" s="215"/>
      <c r="AO708" s="215"/>
      <c r="AP708" s="215"/>
      <c r="AQ708" s="209"/>
      <c r="AR708" s="121" t="s">
        <v>124</v>
      </c>
      <c r="AS708" s="121"/>
      <c r="AT708" s="121"/>
      <c r="AU708" s="121"/>
      <c r="AV708" s="121"/>
      <c r="AW708" s="121"/>
      <c r="AX708" s="121"/>
      <c r="AY708" s="122"/>
      <c r="AZ708" s="74"/>
    </row>
    <row r="709" spans="2:52" ht="22.5">
      <c r="B709" s="73"/>
      <c r="C709" s="222" t="s">
        <v>601</v>
      </c>
      <c r="D709" s="237" t="s">
        <v>602</v>
      </c>
      <c r="E709" s="228"/>
      <c r="F709" s="219" t="s">
        <v>121</v>
      </c>
      <c r="G709" s="210"/>
      <c r="H709" s="210"/>
      <c r="I709" s="216">
        <v>0.11</v>
      </c>
      <c r="J709" s="216">
        <v>0</v>
      </c>
      <c r="K709" s="219">
        <v>2013</v>
      </c>
      <c r="L709" s="219">
        <v>2013</v>
      </c>
      <c r="M709" s="216">
        <f>AY710</f>
        <v>0.82</v>
      </c>
      <c r="N709" s="216"/>
      <c r="O709" s="216">
        <f>AU710</f>
        <v>0.82</v>
      </c>
      <c r="P709" s="210"/>
      <c r="Q709" s="210"/>
      <c r="R709" s="216"/>
      <c r="S709" s="216"/>
      <c r="T709" s="210"/>
      <c r="U709" s="210"/>
      <c r="V709" s="216"/>
      <c r="W709" s="216"/>
      <c r="X709" s="210"/>
      <c r="Y709" s="210"/>
      <c r="Z709" s="216">
        <f>I709</f>
        <v>0.11</v>
      </c>
      <c r="AA709" s="216"/>
      <c r="AB709" s="210"/>
      <c r="AC709" s="210"/>
      <c r="AD709" s="216"/>
      <c r="AE709" s="216"/>
      <c r="AF709" s="210"/>
      <c r="AG709" s="210"/>
      <c r="AH709" s="216"/>
      <c r="AI709" s="216"/>
      <c r="AJ709" s="210"/>
      <c r="AK709" s="210"/>
      <c r="AL709" s="210"/>
      <c r="AM709" s="210"/>
      <c r="AN709" s="213">
        <f>P709+T709+X709+AB709+AF709+AJ709</f>
        <v>0</v>
      </c>
      <c r="AO709" s="213">
        <f>Q709+U709+Y709+AC709+AG709+AK709</f>
        <v>0</v>
      </c>
      <c r="AP709" s="213">
        <f>R709+V709+Z709+AD709+AH709+AL709</f>
        <v>0.11</v>
      </c>
      <c r="AQ709" s="209">
        <f>S709+W709+AA709+AE709+AI709+AM709</f>
        <v>0</v>
      </c>
      <c r="AR709" s="116" t="s">
        <v>122</v>
      </c>
      <c r="AS709" s="117">
        <f aca="true" t="shared" si="319" ref="AS709:AX709">SUM(AS710:AS711)</f>
        <v>0</v>
      </c>
      <c r="AT709" s="117">
        <f t="shared" si="319"/>
        <v>0</v>
      </c>
      <c r="AU709" s="117">
        <f t="shared" si="319"/>
        <v>0.82</v>
      </c>
      <c r="AV709" s="117">
        <f t="shared" si="319"/>
        <v>0</v>
      </c>
      <c r="AW709" s="117">
        <f t="shared" si="319"/>
        <v>0</v>
      </c>
      <c r="AX709" s="117">
        <f t="shared" si="319"/>
        <v>0</v>
      </c>
      <c r="AY709" s="98">
        <f>SUM(AS709:AX709)</f>
        <v>0.82</v>
      </c>
      <c r="AZ709" s="74"/>
    </row>
    <row r="710" spans="2:52" ht="56.25">
      <c r="B710" s="73"/>
      <c r="C710" s="223"/>
      <c r="D710" s="238"/>
      <c r="E710" s="229"/>
      <c r="F710" s="220"/>
      <c r="G710" s="211"/>
      <c r="H710" s="211"/>
      <c r="I710" s="217"/>
      <c r="J710" s="217"/>
      <c r="K710" s="220"/>
      <c r="L710" s="220"/>
      <c r="M710" s="217"/>
      <c r="N710" s="217"/>
      <c r="O710" s="217"/>
      <c r="P710" s="211"/>
      <c r="Q710" s="211"/>
      <c r="R710" s="217"/>
      <c r="S710" s="217"/>
      <c r="T710" s="211"/>
      <c r="U710" s="211"/>
      <c r="V710" s="217"/>
      <c r="W710" s="217"/>
      <c r="X710" s="211"/>
      <c r="Y710" s="211"/>
      <c r="Z710" s="217"/>
      <c r="AA710" s="217"/>
      <c r="AB710" s="211"/>
      <c r="AC710" s="211"/>
      <c r="AD710" s="217"/>
      <c r="AE710" s="217"/>
      <c r="AF710" s="211"/>
      <c r="AG710" s="211"/>
      <c r="AH710" s="217"/>
      <c r="AI710" s="217"/>
      <c r="AJ710" s="211"/>
      <c r="AK710" s="211"/>
      <c r="AL710" s="211"/>
      <c r="AM710" s="211"/>
      <c r="AN710" s="214"/>
      <c r="AO710" s="214"/>
      <c r="AP710" s="214"/>
      <c r="AQ710" s="209"/>
      <c r="AR710" s="118" t="s">
        <v>539</v>
      </c>
      <c r="AS710" s="119"/>
      <c r="AT710" s="119"/>
      <c r="AU710" s="119">
        <v>0.82</v>
      </c>
      <c r="AV710" s="119"/>
      <c r="AW710" s="119"/>
      <c r="AX710" s="120"/>
      <c r="AY710" s="98">
        <f>SUM(AS710:AX710)</f>
        <v>0.82</v>
      </c>
      <c r="AZ710" s="74"/>
    </row>
    <row r="711" spans="2:52" ht="12.75">
      <c r="B711" s="73"/>
      <c r="C711" s="224"/>
      <c r="D711" s="239"/>
      <c r="E711" s="230"/>
      <c r="F711" s="221"/>
      <c r="G711" s="212"/>
      <c r="H711" s="212"/>
      <c r="I711" s="218"/>
      <c r="J711" s="218"/>
      <c r="K711" s="221"/>
      <c r="L711" s="221"/>
      <c r="M711" s="218"/>
      <c r="N711" s="218"/>
      <c r="O711" s="218"/>
      <c r="P711" s="212"/>
      <c r="Q711" s="212"/>
      <c r="R711" s="218"/>
      <c r="S711" s="218"/>
      <c r="T711" s="212"/>
      <c r="U711" s="212"/>
      <c r="V711" s="218"/>
      <c r="W711" s="218"/>
      <c r="X711" s="212"/>
      <c r="Y711" s="212"/>
      <c r="Z711" s="218"/>
      <c r="AA711" s="218"/>
      <c r="AB711" s="212"/>
      <c r="AC711" s="212"/>
      <c r="AD711" s="218"/>
      <c r="AE711" s="218"/>
      <c r="AF711" s="212"/>
      <c r="AG711" s="212"/>
      <c r="AH711" s="218"/>
      <c r="AI711" s="218"/>
      <c r="AJ711" s="212"/>
      <c r="AK711" s="212"/>
      <c r="AL711" s="212"/>
      <c r="AM711" s="212"/>
      <c r="AN711" s="215"/>
      <c r="AO711" s="215"/>
      <c r="AP711" s="215"/>
      <c r="AQ711" s="209"/>
      <c r="AR711" s="121" t="s">
        <v>124</v>
      </c>
      <c r="AS711" s="121"/>
      <c r="AT711" s="121"/>
      <c r="AU711" s="121"/>
      <c r="AV711" s="121"/>
      <c r="AW711" s="121"/>
      <c r="AX711" s="121"/>
      <c r="AY711" s="122"/>
      <c r="AZ711" s="74"/>
    </row>
    <row r="712" spans="2:52" ht="22.5">
      <c r="B712" s="73"/>
      <c r="C712" s="222" t="s">
        <v>603</v>
      </c>
      <c r="D712" s="237" t="s">
        <v>604</v>
      </c>
      <c r="E712" s="228"/>
      <c r="F712" s="219" t="s">
        <v>121</v>
      </c>
      <c r="G712" s="210"/>
      <c r="H712" s="210"/>
      <c r="I712" s="216">
        <v>0.12</v>
      </c>
      <c r="J712" s="216">
        <v>0</v>
      </c>
      <c r="K712" s="219">
        <v>2013</v>
      </c>
      <c r="L712" s="219">
        <v>2013</v>
      </c>
      <c r="M712" s="216">
        <f>AY713</f>
        <v>0.54</v>
      </c>
      <c r="N712" s="216"/>
      <c r="O712" s="216">
        <f>AU713</f>
        <v>0.54</v>
      </c>
      <c r="P712" s="210"/>
      <c r="Q712" s="210"/>
      <c r="R712" s="216"/>
      <c r="S712" s="216"/>
      <c r="T712" s="210"/>
      <c r="U712" s="210"/>
      <c r="V712" s="216"/>
      <c r="W712" s="216"/>
      <c r="X712" s="210"/>
      <c r="Y712" s="210"/>
      <c r="Z712" s="216">
        <f>I712</f>
        <v>0.12</v>
      </c>
      <c r="AA712" s="216"/>
      <c r="AB712" s="210"/>
      <c r="AC712" s="210"/>
      <c r="AD712" s="216"/>
      <c r="AE712" s="216"/>
      <c r="AF712" s="210"/>
      <c r="AG712" s="210"/>
      <c r="AH712" s="216"/>
      <c r="AI712" s="216"/>
      <c r="AJ712" s="210"/>
      <c r="AK712" s="210"/>
      <c r="AL712" s="210"/>
      <c r="AM712" s="210"/>
      <c r="AN712" s="213">
        <f>P712+T712+X712+AB712+AF712+AJ712</f>
        <v>0</v>
      </c>
      <c r="AO712" s="213">
        <f>Q712+U712+Y712+AC712+AG712+AK712</f>
        <v>0</v>
      </c>
      <c r="AP712" s="213">
        <f>R712+V712+Z712+AD712+AH712+AL712</f>
        <v>0.12</v>
      </c>
      <c r="AQ712" s="209">
        <f>S712+W712+AA712+AE712+AI712+AM712</f>
        <v>0</v>
      </c>
      <c r="AR712" s="116" t="s">
        <v>122</v>
      </c>
      <c r="AS712" s="117">
        <f aca="true" t="shared" si="320" ref="AS712:AX712">SUM(AS713:AS714)</f>
        <v>0</v>
      </c>
      <c r="AT712" s="117">
        <f t="shared" si="320"/>
        <v>0</v>
      </c>
      <c r="AU712" s="117">
        <f t="shared" si="320"/>
        <v>0.54</v>
      </c>
      <c r="AV712" s="117">
        <f t="shared" si="320"/>
        <v>0</v>
      </c>
      <c r="AW712" s="117">
        <f t="shared" si="320"/>
        <v>0</v>
      </c>
      <c r="AX712" s="117">
        <f t="shared" si="320"/>
        <v>0</v>
      </c>
      <c r="AY712" s="98">
        <f>SUM(AS712:AX712)</f>
        <v>0.54</v>
      </c>
      <c r="AZ712" s="74"/>
    </row>
    <row r="713" spans="2:52" ht="56.25">
      <c r="B713" s="73"/>
      <c r="C713" s="223"/>
      <c r="D713" s="238"/>
      <c r="E713" s="229"/>
      <c r="F713" s="220"/>
      <c r="G713" s="211"/>
      <c r="H713" s="211"/>
      <c r="I713" s="217"/>
      <c r="J713" s="217"/>
      <c r="K713" s="220"/>
      <c r="L713" s="220"/>
      <c r="M713" s="217"/>
      <c r="N713" s="217"/>
      <c r="O713" s="217"/>
      <c r="P713" s="211"/>
      <c r="Q713" s="211"/>
      <c r="R713" s="217"/>
      <c r="S713" s="217"/>
      <c r="T713" s="211"/>
      <c r="U713" s="211"/>
      <c r="V713" s="217"/>
      <c r="W713" s="217"/>
      <c r="X713" s="211"/>
      <c r="Y713" s="211"/>
      <c r="Z713" s="217"/>
      <c r="AA713" s="217"/>
      <c r="AB713" s="211"/>
      <c r="AC713" s="211"/>
      <c r="AD713" s="217"/>
      <c r="AE713" s="217"/>
      <c r="AF713" s="211"/>
      <c r="AG713" s="211"/>
      <c r="AH713" s="217"/>
      <c r="AI713" s="217"/>
      <c r="AJ713" s="211"/>
      <c r="AK713" s="211"/>
      <c r="AL713" s="211"/>
      <c r="AM713" s="211"/>
      <c r="AN713" s="214"/>
      <c r="AO713" s="214"/>
      <c r="AP713" s="214"/>
      <c r="AQ713" s="209"/>
      <c r="AR713" s="118" t="s">
        <v>539</v>
      </c>
      <c r="AS713" s="119"/>
      <c r="AT713" s="119"/>
      <c r="AU713" s="119">
        <v>0.54</v>
      </c>
      <c r="AV713" s="119"/>
      <c r="AW713" s="119"/>
      <c r="AX713" s="120"/>
      <c r="AY713" s="98">
        <f>SUM(AS713:AX713)</f>
        <v>0.54</v>
      </c>
      <c r="AZ713" s="74"/>
    </row>
    <row r="714" spans="2:52" ht="12.75">
      <c r="B714" s="73"/>
      <c r="C714" s="224"/>
      <c r="D714" s="239"/>
      <c r="E714" s="230"/>
      <c r="F714" s="221"/>
      <c r="G714" s="212"/>
      <c r="H714" s="212"/>
      <c r="I714" s="218"/>
      <c r="J714" s="218"/>
      <c r="K714" s="221"/>
      <c r="L714" s="221"/>
      <c r="M714" s="218"/>
      <c r="N714" s="218"/>
      <c r="O714" s="218"/>
      <c r="P714" s="212"/>
      <c r="Q714" s="212"/>
      <c r="R714" s="218"/>
      <c r="S714" s="218"/>
      <c r="T714" s="212"/>
      <c r="U714" s="212"/>
      <c r="V714" s="218"/>
      <c r="W714" s="218"/>
      <c r="X714" s="212"/>
      <c r="Y714" s="212"/>
      <c r="Z714" s="218"/>
      <c r="AA714" s="218"/>
      <c r="AB714" s="212"/>
      <c r="AC714" s="212"/>
      <c r="AD714" s="218"/>
      <c r="AE714" s="218"/>
      <c r="AF714" s="212"/>
      <c r="AG714" s="212"/>
      <c r="AH714" s="218"/>
      <c r="AI714" s="218"/>
      <c r="AJ714" s="212"/>
      <c r="AK714" s="212"/>
      <c r="AL714" s="212"/>
      <c r="AM714" s="212"/>
      <c r="AN714" s="215"/>
      <c r="AO714" s="215"/>
      <c r="AP714" s="215"/>
      <c r="AQ714" s="209"/>
      <c r="AR714" s="121" t="s">
        <v>124</v>
      </c>
      <c r="AS714" s="121"/>
      <c r="AT714" s="121"/>
      <c r="AU714" s="121"/>
      <c r="AV714" s="121"/>
      <c r="AW714" s="121"/>
      <c r="AX714" s="121"/>
      <c r="AY714" s="122"/>
      <c r="AZ714" s="74"/>
    </row>
    <row r="715" spans="2:52" ht="22.5">
      <c r="B715" s="73"/>
      <c r="C715" s="222" t="s">
        <v>605</v>
      </c>
      <c r="D715" s="237" t="s">
        <v>606</v>
      </c>
      <c r="E715" s="228"/>
      <c r="F715" s="219" t="s">
        <v>121</v>
      </c>
      <c r="G715" s="210"/>
      <c r="H715" s="210"/>
      <c r="I715" s="216">
        <v>0.5</v>
      </c>
      <c r="J715" s="216">
        <v>0</v>
      </c>
      <c r="K715" s="219">
        <v>2013</v>
      </c>
      <c r="L715" s="219">
        <v>2013</v>
      </c>
      <c r="M715" s="216">
        <f>AY716</f>
        <v>1.3</v>
      </c>
      <c r="N715" s="216"/>
      <c r="O715" s="216">
        <f>AU716</f>
        <v>1.3</v>
      </c>
      <c r="P715" s="210"/>
      <c r="Q715" s="210"/>
      <c r="R715" s="216"/>
      <c r="S715" s="216"/>
      <c r="T715" s="210"/>
      <c r="U715" s="210"/>
      <c r="V715" s="216"/>
      <c r="W715" s="216"/>
      <c r="X715" s="210"/>
      <c r="Y715" s="210"/>
      <c r="Z715" s="216">
        <f>I715</f>
        <v>0.5</v>
      </c>
      <c r="AA715" s="216"/>
      <c r="AB715" s="210"/>
      <c r="AC715" s="210"/>
      <c r="AD715" s="216"/>
      <c r="AE715" s="216"/>
      <c r="AF715" s="210"/>
      <c r="AG715" s="210"/>
      <c r="AH715" s="216"/>
      <c r="AI715" s="216"/>
      <c r="AJ715" s="210"/>
      <c r="AK715" s="210"/>
      <c r="AL715" s="210"/>
      <c r="AM715" s="210"/>
      <c r="AN715" s="213">
        <f>P715+T715+X715+AB715+AF715+AJ715</f>
        <v>0</v>
      </c>
      <c r="AO715" s="213">
        <f>Q715+U715+Y715+AC715+AG715+AK715</f>
        <v>0</v>
      </c>
      <c r="AP715" s="213">
        <f>R715+V715+Z715+AD715+AH715+AL715</f>
        <v>0.5</v>
      </c>
      <c r="AQ715" s="209">
        <f>S715+W715+AA715+AE715+AI715+AM715</f>
        <v>0</v>
      </c>
      <c r="AR715" s="116" t="s">
        <v>122</v>
      </c>
      <c r="AS715" s="117">
        <f aca="true" t="shared" si="321" ref="AS715:AX715">SUM(AS716:AS717)</f>
        <v>0</v>
      </c>
      <c r="AT715" s="117">
        <f t="shared" si="321"/>
        <v>0</v>
      </c>
      <c r="AU715" s="117">
        <f t="shared" si="321"/>
        <v>1.3</v>
      </c>
      <c r="AV715" s="117">
        <f t="shared" si="321"/>
        <v>0</v>
      </c>
      <c r="AW715" s="117">
        <f t="shared" si="321"/>
        <v>0</v>
      </c>
      <c r="AX715" s="117">
        <f t="shared" si="321"/>
        <v>0</v>
      </c>
      <c r="AY715" s="98">
        <f>SUM(AS715:AX715)</f>
        <v>1.3</v>
      </c>
      <c r="AZ715" s="74"/>
    </row>
    <row r="716" spans="2:52" ht="56.25">
      <c r="B716" s="73"/>
      <c r="C716" s="223"/>
      <c r="D716" s="238"/>
      <c r="E716" s="229"/>
      <c r="F716" s="220"/>
      <c r="G716" s="211"/>
      <c r="H716" s="211"/>
      <c r="I716" s="217"/>
      <c r="J716" s="217"/>
      <c r="K716" s="220"/>
      <c r="L716" s="220"/>
      <c r="M716" s="217"/>
      <c r="N716" s="217"/>
      <c r="O716" s="217"/>
      <c r="P716" s="211"/>
      <c r="Q716" s="211"/>
      <c r="R716" s="217"/>
      <c r="S716" s="217"/>
      <c r="T716" s="211"/>
      <c r="U716" s="211"/>
      <c r="V716" s="217"/>
      <c r="W716" s="217"/>
      <c r="X716" s="211"/>
      <c r="Y716" s="211"/>
      <c r="Z716" s="217"/>
      <c r="AA716" s="217"/>
      <c r="AB716" s="211"/>
      <c r="AC716" s="211"/>
      <c r="AD716" s="217"/>
      <c r="AE716" s="217"/>
      <c r="AF716" s="211"/>
      <c r="AG716" s="211"/>
      <c r="AH716" s="217"/>
      <c r="AI716" s="217"/>
      <c r="AJ716" s="211"/>
      <c r="AK716" s="211"/>
      <c r="AL716" s="211"/>
      <c r="AM716" s="211"/>
      <c r="AN716" s="214"/>
      <c r="AO716" s="214"/>
      <c r="AP716" s="214"/>
      <c r="AQ716" s="209"/>
      <c r="AR716" s="118" t="s">
        <v>539</v>
      </c>
      <c r="AS716" s="119"/>
      <c r="AT716" s="119"/>
      <c r="AU716" s="119">
        <v>1.3</v>
      </c>
      <c r="AV716" s="119"/>
      <c r="AW716" s="119"/>
      <c r="AX716" s="120"/>
      <c r="AY716" s="98">
        <f>SUM(AS716:AX716)</f>
        <v>1.3</v>
      </c>
      <c r="AZ716" s="74"/>
    </row>
    <row r="717" spans="2:52" ht="12.75">
      <c r="B717" s="73"/>
      <c r="C717" s="224"/>
      <c r="D717" s="239"/>
      <c r="E717" s="230"/>
      <c r="F717" s="221"/>
      <c r="G717" s="212"/>
      <c r="H717" s="212"/>
      <c r="I717" s="218"/>
      <c r="J717" s="218"/>
      <c r="K717" s="221"/>
      <c r="L717" s="221"/>
      <c r="M717" s="218"/>
      <c r="N717" s="218"/>
      <c r="O717" s="218"/>
      <c r="P717" s="212"/>
      <c r="Q717" s="212"/>
      <c r="R717" s="218"/>
      <c r="S717" s="218"/>
      <c r="T717" s="212"/>
      <c r="U717" s="212"/>
      <c r="V717" s="218"/>
      <c r="W717" s="218"/>
      <c r="X717" s="212"/>
      <c r="Y717" s="212"/>
      <c r="Z717" s="218"/>
      <c r="AA717" s="218"/>
      <c r="AB717" s="212"/>
      <c r="AC717" s="212"/>
      <c r="AD717" s="218"/>
      <c r="AE717" s="218"/>
      <c r="AF717" s="212"/>
      <c r="AG717" s="212"/>
      <c r="AH717" s="218"/>
      <c r="AI717" s="218"/>
      <c r="AJ717" s="212"/>
      <c r="AK717" s="212"/>
      <c r="AL717" s="212"/>
      <c r="AM717" s="212"/>
      <c r="AN717" s="215"/>
      <c r="AO717" s="215"/>
      <c r="AP717" s="215"/>
      <c r="AQ717" s="209"/>
      <c r="AR717" s="121" t="s">
        <v>124</v>
      </c>
      <c r="AS717" s="121"/>
      <c r="AT717" s="121"/>
      <c r="AU717" s="121"/>
      <c r="AV717" s="121"/>
      <c r="AW717" s="121"/>
      <c r="AX717" s="121"/>
      <c r="AY717" s="122"/>
      <c r="AZ717" s="74"/>
    </row>
    <row r="718" spans="2:52" ht="22.5">
      <c r="B718" s="73"/>
      <c r="C718" s="222" t="s">
        <v>607</v>
      </c>
      <c r="D718" s="237" t="s">
        <v>608</v>
      </c>
      <c r="E718" s="228"/>
      <c r="F718" s="219" t="s">
        <v>121</v>
      </c>
      <c r="G718" s="210"/>
      <c r="H718" s="210"/>
      <c r="I718" s="216">
        <v>0.14</v>
      </c>
      <c r="J718" s="216">
        <v>0</v>
      </c>
      <c r="K718" s="219">
        <v>2013</v>
      </c>
      <c r="L718" s="219">
        <v>2013</v>
      </c>
      <c r="M718" s="216">
        <f>AY719</f>
        <v>0.45</v>
      </c>
      <c r="N718" s="216"/>
      <c r="O718" s="216">
        <f>AU719</f>
        <v>0.45</v>
      </c>
      <c r="P718" s="210"/>
      <c r="Q718" s="210"/>
      <c r="R718" s="216"/>
      <c r="S718" s="216"/>
      <c r="T718" s="210"/>
      <c r="U718" s="210"/>
      <c r="V718" s="216"/>
      <c r="W718" s="216"/>
      <c r="X718" s="210"/>
      <c r="Y718" s="210"/>
      <c r="Z718" s="216">
        <f>I718</f>
        <v>0.14</v>
      </c>
      <c r="AA718" s="216"/>
      <c r="AB718" s="210"/>
      <c r="AC718" s="210"/>
      <c r="AD718" s="216"/>
      <c r="AE718" s="216"/>
      <c r="AF718" s="210"/>
      <c r="AG718" s="210"/>
      <c r="AH718" s="216"/>
      <c r="AI718" s="216"/>
      <c r="AJ718" s="210"/>
      <c r="AK718" s="210"/>
      <c r="AL718" s="210"/>
      <c r="AM718" s="210"/>
      <c r="AN718" s="213">
        <f>P718+T718+X718+AB718+AF718+AJ718</f>
        <v>0</v>
      </c>
      <c r="AO718" s="213">
        <f>Q718+U718+Y718+AC718+AG718+AK718</f>
        <v>0</v>
      </c>
      <c r="AP718" s="213">
        <f>R718+V718+Z718+AD718+AH718+AL718</f>
        <v>0.14</v>
      </c>
      <c r="AQ718" s="209">
        <f>S718+W718+AA718+AE718+AI718+AM718</f>
        <v>0</v>
      </c>
      <c r="AR718" s="116" t="s">
        <v>122</v>
      </c>
      <c r="AS718" s="117">
        <f aca="true" t="shared" si="322" ref="AS718:AX718">SUM(AS719:AS720)</f>
        <v>0</v>
      </c>
      <c r="AT718" s="117">
        <f t="shared" si="322"/>
        <v>0</v>
      </c>
      <c r="AU718" s="117">
        <f t="shared" si="322"/>
        <v>0.45</v>
      </c>
      <c r="AV718" s="117">
        <f t="shared" si="322"/>
        <v>0</v>
      </c>
      <c r="AW718" s="117">
        <f t="shared" si="322"/>
        <v>0</v>
      </c>
      <c r="AX718" s="117">
        <f t="shared" si="322"/>
        <v>0</v>
      </c>
      <c r="AY718" s="98">
        <f>SUM(AS718:AX718)</f>
        <v>0.45</v>
      </c>
      <c r="AZ718" s="74"/>
    </row>
    <row r="719" spans="2:52" ht="56.25">
      <c r="B719" s="73"/>
      <c r="C719" s="223"/>
      <c r="D719" s="238"/>
      <c r="E719" s="229"/>
      <c r="F719" s="220"/>
      <c r="G719" s="211"/>
      <c r="H719" s="211"/>
      <c r="I719" s="217"/>
      <c r="J719" s="217"/>
      <c r="K719" s="220"/>
      <c r="L719" s="220"/>
      <c r="M719" s="217"/>
      <c r="N719" s="217"/>
      <c r="O719" s="217"/>
      <c r="P719" s="211"/>
      <c r="Q719" s="211"/>
      <c r="R719" s="217"/>
      <c r="S719" s="217"/>
      <c r="T719" s="211"/>
      <c r="U719" s="211"/>
      <c r="V719" s="217"/>
      <c r="W719" s="217"/>
      <c r="X719" s="211"/>
      <c r="Y719" s="211"/>
      <c r="Z719" s="217"/>
      <c r="AA719" s="217"/>
      <c r="AB719" s="211"/>
      <c r="AC719" s="211"/>
      <c r="AD719" s="217"/>
      <c r="AE719" s="217"/>
      <c r="AF719" s="211"/>
      <c r="AG719" s="211"/>
      <c r="AH719" s="217"/>
      <c r="AI719" s="217"/>
      <c r="AJ719" s="211"/>
      <c r="AK719" s="211"/>
      <c r="AL719" s="211"/>
      <c r="AM719" s="211"/>
      <c r="AN719" s="214"/>
      <c r="AO719" s="214"/>
      <c r="AP719" s="214"/>
      <c r="AQ719" s="209"/>
      <c r="AR719" s="118" t="s">
        <v>539</v>
      </c>
      <c r="AS719" s="119"/>
      <c r="AT719" s="119"/>
      <c r="AU719" s="119">
        <v>0.45</v>
      </c>
      <c r="AV719" s="119"/>
      <c r="AW719" s="119"/>
      <c r="AX719" s="120"/>
      <c r="AY719" s="98">
        <f>SUM(AS719:AX719)</f>
        <v>0.45</v>
      </c>
      <c r="AZ719" s="74"/>
    </row>
    <row r="720" spans="2:52" ht="12.75">
      <c r="B720" s="73"/>
      <c r="C720" s="224"/>
      <c r="D720" s="239"/>
      <c r="E720" s="230"/>
      <c r="F720" s="221"/>
      <c r="G720" s="212"/>
      <c r="H720" s="212"/>
      <c r="I720" s="218"/>
      <c r="J720" s="218"/>
      <c r="K720" s="221"/>
      <c r="L720" s="221"/>
      <c r="M720" s="218"/>
      <c r="N720" s="218"/>
      <c r="O720" s="218"/>
      <c r="P720" s="212"/>
      <c r="Q720" s="212"/>
      <c r="R720" s="218"/>
      <c r="S720" s="218"/>
      <c r="T720" s="212"/>
      <c r="U720" s="212"/>
      <c r="V720" s="218"/>
      <c r="W720" s="218"/>
      <c r="X720" s="212"/>
      <c r="Y720" s="212"/>
      <c r="Z720" s="218"/>
      <c r="AA720" s="218"/>
      <c r="AB720" s="212"/>
      <c r="AC720" s="212"/>
      <c r="AD720" s="218"/>
      <c r="AE720" s="218"/>
      <c r="AF720" s="212"/>
      <c r="AG720" s="212"/>
      <c r="AH720" s="218"/>
      <c r="AI720" s="218"/>
      <c r="AJ720" s="212"/>
      <c r="AK720" s="212"/>
      <c r="AL720" s="212"/>
      <c r="AM720" s="212"/>
      <c r="AN720" s="215"/>
      <c r="AO720" s="215"/>
      <c r="AP720" s="215"/>
      <c r="AQ720" s="209"/>
      <c r="AR720" s="121" t="s">
        <v>124</v>
      </c>
      <c r="AS720" s="121"/>
      <c r="AT720" s="121"/>
      <c r="AU720" s="121"/>
      <c r="AV720" s="121"/>
      <c r="AW720" s="121"/>
      <c r="AX720" s="121"/>
      <c r="AY720" s="122"/>
      <c r="AZ720" s="74"/>
    </row>
    <row r="721" spans="2:52" ht="22.5">
      <c r="B721" s="73"/>
      <c r="C721" s="222" t="s">
        <v>609</v>
      </c>
      <c r="D721" s="237" t="s">
        <v>610</v>
      </c>
      <c r="E721" s="228"/>
      <c r="F721" s="219" t="s">
        <v>121</v>
      </c>
      <c r="G721" s="210"/>
      <c r="H721" s="210"/>
      <c r="I721" s="216">
        <v>0.15</v>
      </c>
      <c r="J721" s="216">
        <v>0</v>
      </c>
      <c r="K721" s="219">
        <v>2013</v>
      </c>
      <c r="L721" s="219">
        <v>2013</v>
      </c>
      <c r="M721" s="216">
        <f>AY722</f>
        <v>0.42</v>
      </c>
      <c r="N721" s="216"/>
      <c r="O721" s="216">
        <f>AU722</f>
        <v>0.42</v>
      </c>
      <c r="P721" s="210"/>
      <c r="Q721" s="210"/>
      <c r="R721" s="216"/>
      <c r="S721" s="216"/>
      <c r="T721" s="210"/>
      <c r="U721" s="210"/>
      <c r="V721" s="216"/>
      <c r="W721" s="216"/>
      <c r="X721" s="210"/>
      <c r="Y721" s="210"/>
      <c r="Z721" s="216">
        <f>I721</f>
        <v>0.15</v>
      </c>
      <c r="AA721" s="216"/>
      <c r="AB721" s="210"/>
      <c r="AC721" s="210"/>
      <c r="AD721" s="216"/>
      <c r="AE721" s="216"/>
      <c r="AF721" s="210"/>
      <c r="AG721" s="210"/>
      <c r="AH721" s="216"/>
      <c r="AI721" s="216"/>
      <c r="AJ721" s="210"/>
      <c r="AK721" s="210"/>
      <c r="AL721" s="210"/>
      <c r="AM721" s="210"/>
      <c r="AN721" s="213">
        <f>P721+T721+X721+AB721+AF721+AJ721</f>
        <v>0</v>
      </c>
      <c r="AO721" s="213">
        <f>Q721+U721+Y721+AC721+AG721+AK721</f>
        <v>0</v>
      </c>
      <c r="AP721" s="213">
        <f>R721+V721+Z721+AD721+AH721+AL721</f>
        <v>0.15</v>
      </c>
      <c r="AQ721" s="209">
        <f>S721+W721+AA721+AE721+AI721+AM721</f>
        <v>0</v>
      </c>
      <c r="AR721" s="116" t="s">
        <v>122</v>
      </c>
      <c r="AS721" s="117">
        <f aca="true" t="shared" si="323" ref="AS721:AX721">SUM(AS722:AS723)</f>
        <v>0</v>
      </c>
      <c r="AT721" s="117">
        <f t="shared" si="323"/>
        <v>0</v>
      </c>
      <c r="AU721" s="117">
        <f t="shared" si="323"/>
        <v>0.42</v>
      </c>
      <c r="AV721" s="117">
        <f t="shared" si="323"/>
        <v>0</v>
      </c>
      <c r="AW721" s="117">
        <f t="shared" si="323"/>
        <v>0</v>
      </c>
      <c r="AX721" s="117">
        <f t="shared" si="323"/>
        <v>0</v>
      </c>
      <c r="AY721" s="98">
        <f>SUM(AS721:AX721)</f>
        <v>0.42</v>
      </c>
      <c r="AZ721" s="74"/>
    </row>
    <row r="722" spans="2:52" ht="56.25">
      <c r="B722" s="73"/>
      <c r="C722" s="223"/>
      <c r="D722" s="238"/>
      <c r="E722" s="229"/>
      <c r="F722" s="220"/>
      <c r="G722" s="211"/>
      <c r="H722" s="211"/>
      <c r="I722" s="217"/>
      <c r="J722" s="217"/>
      <c r="K722" s="220"/>
      <c r="L722" s="220"/>
      <c r="M722" s="217"/>
      <c r="N722" s="217"/>
      <c r="O722" s="217"/>
      <c r="P722" s="211"/>
      <c r="Q722" s="211"/>
      <c r="R722" s="217"/>
      <c r="S722" s="217"/>
      <c r="T722" s="211"/>
      <c r="U722" s="211"/>
      <c r="V722" s="217"/>
      <c r="W722" s="217"/>
      <c r="X722" s="211"/>
      <c r="Y722" s="211"/>
      <c r="Z722" s="217"/>
      <c r="AA722" s="217"/>
      <c r="AB722" s="211"/>
      <c r="AC722" s="211"/>
      <c r="AD722" s="217"/>
      <c r="AE722" s="217"/>
      <c r="AF722" s="211"/>
      <c r="AG722" s="211"/>
      <c r="AH722" s="217"/>
      <c r="AI722" s="217"/>
      <c r="AJ722" s="211"/>
      <c r="AK722" s="211"/>
      <c r="AL722" s="211"/>
      <c r="AM722" s="211"/>
      <c r="AN722" s="214"/>
      <c r="AO722" s="214"/>
      <c r="AP722" s="214"/>
      <c r="AQ722" s="209"/>
      <c r="AR722" s="118" t="s">
        <v>539</v>
      </c>
      <c r="AS722" s="119"/>
      <c r="AT722" s="119"/>
      <c r="AU722" s="119">
        <v>0.42</v>
      </c>
      <c r="AV722" s="119"/>
      <c r="AW722" s="119"/>
      <c r="AX722" s="120"/>
      <c r="AY722" s="98">
        <f>SUM(AS722:AX722)</f>
        <v>0.42</v>
      </c>
      <c r="AZ722" s="74"/>
    </row>
    <row r="723" spans="2:52" ht="12.75">
      <c r="B723" s="73"/>
      <c r="C723" s="224"/>
      <c r="D723" s="239"/>
      <c r="E723" s="230"/>
      <c r="F723" s="221"/>
      <c r="G723" s="212"/>
      <c r="H723" s="212"/>
      <c r="I723" s="218"/>
      <c r="J723" s="218"/>
      <c r="K723" s="221"/>
      <c r="L723" s="221"/>
      <c r="M723" s="218"/>
      <c r="N723" s="218"/>
      <c r="O723" s="218"/>
      <c r="P723" s="212"/>
      <c r="Q723" s="212"/>
      <c r="R723" s="218"/>
      <c r="S723" s="218"/>
      <c r="T723" s="212"/>
      <c r="U723" s="212"/>
      <c r="V723" s="218"/>
      <c r="W723" s="218"/>
      <c r="X723" s="212"/>
      <c r="Y723" s="212"/>
      <c r="Z723" s="218"/>
      <c r="AA723" s="218"/>
      <c r="AB723" s="212"/>
      <c r="AC723" s="212"/>
      <c r="AD723" s="218"/>
      <c r="AE723" s="218"/>
      <c r="AF723" s="212"/>
      <c r="AG723" s="212"/>
      <c r="AH723" s="218"/>
      <c r="AI723" s="218"/>
      <c r="AJ723" s="212"/>
      <c r="AK723" s="212"/>
      <c r="AL723" s="212"/>
      <c r="AM723" s="212"/>
      <c r="AN723" s="215"/>
      <c r="AO723" s="215"/>
      <c r="AP723" s="215"/>
      <c r="AQ723" s="209"/>
      <c r="AR723" s="121" t="s">
        <v>124</v>
      </c>
      <c r="AS723" s="121"/>
      <c r="AT723" s="121"/>
      <c r="AU723" s="121"/>
      <c r="AV723" s="121"/>
      <c r="AW723" s="121"/>
      <c r="AX723" s="121"/>
      <c r="AY723" s="122"/>
      <c r="AZ723" s="74"/>
    </row>
    <row r="724" spans="2:52" ht="22.5">
      <c r="B724" s="73"/>
      <c r="C724" s="222" t="s">
        <v>611</v>
      </c>
      <c r="D724" s="237" t="s">
        <v>612</v>
      </c>
      <c r="E724" s="228"/>
      <c r="F724" s="219" t="s">
        <v>121</v>
      </c>
      <c r="G724" s="210"/>
      <c r="H724" s="210"/>
      <c r="I724" s="216">
        <v>0.12</v>
      </c>
      <c r="J724" s="216">
        <v>0</v>
      </c>
      <c r="K724" s="219">
        <v>2013</v>
      </c>
      <c r="L724" s="219">
        <v>2013</v>
      </c>
      <c r="M724" s="216">
        <f>AY725</f>
        <v>0.35</v>
      </c>
      <c r="N724" s="216"/>
      <c r="O724" s="216">
        <f>AU725</f>
        <v>0.35</v>
      </c>
      <c r="P724" s="210"/>
      <c r="Q724" s="210"/>
      <c r="R724" s="216"/>
      <c r="S724" s="216"/>
      <c r="T724" s="210"/>
      <c r="U724" s="210"/>
      <c r="V724" s="216"/>
      <c r="W724" s="216"/>
      <c r="X724" s="210"/>
      <c r="Y724" s="210"/>
      <c r="Z724" s="216">
        <f>I724</f>
        <v>0.12</v>
      </c>
      <c r="AA724" s="216"/>
      <c r="AB724" s="210"/>
      <c r="AC724" s="210"/>
      <c r="AD724" s="216"/>
      <c r="AE724" s="216"/>
      <c r="AF724" s="210"/>
      <c r="AG724" s="210"/>
      <c r="AH724" s="216"/>
      <c r="AI724" s="216"/>
      <c r="AJ724" s="210"/>
      <c r="AK724" s="210"/>
      <c r="AL724" s="210"/>
      <c r="AM724" s="210"/>
      <c r="AN724" s="213">
        <f>P724+T724+X724+AB724+AF724+AJ724</f>
        <v>0</v>
      </c>
      <c r="AO724" s="213">
        <f>Q724+U724+Y724+AC724+AG724+AK724</f>
        <v>0</v>
      </c>
      <c r="AP724" s="213">
        <f>R724+V724+Z724+AD724+AH724+AL724</f>
        <v>0.12</v>
      </c>
      <c r="AQ724" s="209">
        <f>S724+W724+AA724+AE724+AI724+AM724</f>
        <v>0</v>
      </c>
      <c r="AR724" s="116" t="s">
        <v>122</v>
      </c>
      <c r="AS724" s="117">
        <f aca="true" t="shared" si="324" ref="AS724:AX724">SUM(AS725:AS726)</f>
        <v>0</v>
      </c>
      <c r="AT724" s="117">
        <f t="shared" si="324"/>
        <v>0</v>
      </c>
      <c r="AU724" s="117">
        <f t="shared" si="324"/>
        <v>0.35</v>
      </c>
      <c r="AV724" s="117">
        <f t="shared" si="324"/>
        <v>0</v>
      </c>
      <c r="AW724" s="117">
        <f t="shared" si="324"/>
        <v>0</v>
      </c>
      <c r="AX724" s="117">
        <f t="shared" si="324"/>
        <v>0</v>
      </c>
      <c r="AY724" s="98">
        <f>SUM(AS724:AX724)</f>
        <v>0.35</v>
      </c>
      <c r="AZ724" s="74"/>
    </row>
    <row r="725" spans="2:52" ht="56.25">
      <c r="B725" s="73"/>
      <c r="C725" s="223"/>
      <c r="D725" s="238"/>
      <c r="E725" s="229"/>
      <c r="F725" s="220"/>
      <c r="G725" s="211"/>
      <c r="H725" s="211"/>
      <c r="I725" s="217"/>
      <c r="J725" s="217"/>
      <c r="K725" s="220"/>
      <c r="L725" s="220"/>
      <c r="M725" s="217"/>
      <c r="N725" s="217"/>
      <c r="O725" s="217"/>
      <c r="P725" s="211"/>
      <c r="Q725" s="211"/>
      <c r="R725" s="217"/>
      <c r="S725" s="217"/>
      <c r="T725" s="211"/>
      <c r="U725" s="211"/>
      <c r="V725" s="217"/>
      <c r="W725" s="217"/>
      <c r="X725" s="211"/>
      <c r="Y725" s="211"/>
      <c r="Z725" s="217"/>
      <c r="AA725" s="217"/>
      <c r="AB725" s="211"/>
      <c r="AC725" s="211"/>
      <c r="AD725" s="217"/>
      <c r="AE725" s="217"/>
      <c r="AF725" s="211"/>
      <c r="AG725" s="211"/>
      <c r="AH725" s="217"/>
      <c r="AI725" s="217"/>
      <c r="AJ725" s="211"/>
      <c r="AK725" s="211"/>
      <c r="AL725" s="211"/>
      <c r="AM725" s="211"/>
      <c r="AN725" s="214"/>
      <c r="AO725" s="214"/>
      <c r="AP725" s="214"/>
      <c r="AQ725" s="209"/>
      <c r="AR725" s="118" t="s">
        <v>539</v>
      </c>
      <c r="AS725" s="119"/>
      <c r="AT725" s="119"/>
      <c r="AU725" s="119">
        <v>0.35</v>
      </c>
      <c r="AV725" s="119"/>
      <c r="AW725" s="119"/>
      <c r="AX725" s="120"/>
      <c r="AY725" s="98">
        <f>SUM(AS725:AX725)</f>
        <v>0.35</v>
      </c>
      <c r="AZ725" s="74"/>
    </row>
    <row r="726" spans="2:52" ht="13.5" thickBot="1">
      <c r="B726" s="73"/>
      <c r="C726" s="224"/>
      <c r="D726" s="239"/>
      <c r="E726" s="230"/>
      <c r="F726" s="221"/>
      <c r="G726" s="212"/>
      <c r="H726" s="212"/>
      <c r="I726" s="218"/>
      <c r="J726" s="218"/>
      <c r="K726" s="221"/>
      <c r="L726" s="221"/>
      <c r="M726" s="218"/>
      <c r="N726" s="218"/>
      <c r="O726" s="218"/>
      <c r="P726" s="212"/>
      <c r="Q726" s="212"/>
      <c r="R726" s="218"/>
      <c r="S726" s="218"/>
      <c r="T726" s="212"/>
      <c r="U726" s="212"/>
      <c r="V726" s="218"/>
      <c r="W726" s="218"/>
      <c r="X726" s="212"/>
      <c r="Y726" s="212"/>
      <c r="Z726" s="218"/>
      <c r="AA726" s="218"/>
      <c r="AB726" s="212"/>
      <c r="AC726" s="212"/>
      <c r="AD726" s="218"/>
      <c r="AE726" s="218"/>
      <c r="AF726" s="212"/>
      <c r="AG726" s="212"/>
      <c r="AH726" s="218"/>
      <c r="AI726" s="218"/>
      <c r="AJ726" s="212"/>
      <c r="AK726" s="212"/>
      <c r="AL726" s="212"/>
      <c r="AM726" s="212"/>
      <c r="AN726" s="215"/>
      <c r="AO726" s="215"/>
      <c r="AP726" s="215"/>
      <c r="AQ726" s="209"/>
      <c r="AR726" s="121" t="s">
        <v>124</v>
      </c>
      <c r="AS726" s="121"/>
      <c r="AT726" s="121"/>
      <c r="AU726" s="121"/>
      <c r="AV726" s="121"/>
      <c r="AW726" s="121"/>
      <c r="AX726" s="121"/>
      <c r="AY726" s="122"/>
      <c r="AZ726" s="74"/>
    </row>
    <row r="727" spans="2:52" ht="13.5" thickBot="1">
      <c r="B727" s="80"/>
      <c r="C727" s="106"/>
      <c r="D727" s="113" t="s">
        <v>108</v>
      </c>
      <c r="E727" s="108" t="s">
        <v>109</v>
      </c>
      <c r="F727" s="109"/>
      <c r="G727" s="110"/>
      <c r="H727" s="110"/>
      <c r="I727" s="110"/>
      <c r="J727" s="110"/>
      <c r="K727" s="110"/>
      <c r="L727" s="110"/>
      <c r="M727" s="110"/>
      <c r="N727" s="110"/>
      <c r="O727" s="110"/>
      <c r="P727" s="110"/>
      <c r="Q727" s="110"/>
      <c r="R727" s="110"/>
      <c r="S727" s="110"/>
      <c r="T727" s="110"/>
      <c r="U727" s="110"/>
      <c r="V727" s="110"/>
      <c r="W727" s="110"/>
      <c r="X727" s="110"/>
      <c r="Y727" s="110"/>
      <c r="Z727" s="110"/>
      <c r="AA727" s="110"/>
      <c r="AB727" s="110"/>
      <c r="AC727" s="110"/>
      <c r="AD727" s="110"/>
      <c r="AE727" s="110"/>
      <c r="AF727" s="110"/>
      <c r="AG727" s="110"/>
      <c r="AH727" s="110"/>
      <c r="AI727" s="110"/>
      <c r="AJ727" s="110"/>
      <c r="AK727" s="110"/>
      <c r="AL727" s="110"/>
      <c r="AM727" s="110"/>
      <c r="AN727" s="110"/>
      <c r="AO727" s="110"/>
      <c r="AP727" s="110"/>
      <c r="AQ727" s="110"/>
      <c r="AR727" s="110"/>
      <c r="AS727" s="110"/>
      <c r="AT727" s="110"/>
      <c r="AU727" s="110"/>
      <c r="AV727" s="110"/>
      <c r="AW727" s="110"/>
      <c r="AX727" s="114"/>
      <c r="AY727" s="115"/>
      <c r="AZ727" s="86"/>
    </row>
    <row r="728" spans="2:52" ht="12.75">
      <c r="B728" s="80"/>
      <c r="C728" s="94" t="s">
        <v>613</v>
      </c>
      <c r="D728" s="99" t="s">
        <v>126</v>
      </c>
      <c r="E728" s="99"/>
      <c r="F728" s="99"/>
      <c r="G728" s="96">
        <f>G729+G732+G735+G831</f>
        <v>0</v>
      </c>
      <c r="H728" s="96">
        <f>H729+H732+H735+H831</f>
        <v>0</v>
      </c>
      <c r="I728" s="96">
        <f>I729+I732+I735+I831</f>
        <v>44.33999999999999</v>
      </c>
      <c r="J728" s="96">
        <f>J729+J732+J735+J831</f>
        <v>0</v>
      </c>
      <c r="K728" s="97"/>
      <c r="L728" s="97"/>
      <c r="M728" s="96">
        <f aca="true" t="shared" si="325" ref="M728:AQ728">M729+M732+M735+M831</f>
        <v>236.68644000000006</v>
      </c>
      <c r="N728" s="96">
        <f t="shared" si="325"/>
        <v>0</v>
      </c>
      <c r="O728" s="96">
        <f t="shared" si="325"/>
        <v>98.16444</v>
      </c>
      <c r="P728" s="96">
        <f t="shared" si="325"/>
        <v>0</v>
      </c>
      <c r="Q728" s="96">
        <f t="shared" si="325"/>
        <v>0</v>
      </c>
      <c r="R728" s="96">
        <f t="shared" si="325"/>
        <v>0</v>
      </c>
      <c r="S728" s="96">
        <f t="shared" si="325"/>
        <v>0</v>
      </c>
      <c r="T728" s="96">
        <f t="shared" si="325"/>
        <v>0</v>
      </c>
      <c r="U728" s="96">
        <f t="shared" si="325"/>
        <v>0</v>
      </c>
      <c r="V728" s="96">
        <f t="shared" si="325"/>
        <v>0</v>
      </c>
      <c r="W728" s="96">
        <f t="shared" si="325"/>
        <v>0</v>
      </c>
      <c r="X728" s="96">
        <f t="shared" si="325"/>
        <v>0</v>
      </c>
      <c r="Y728" s="96">
        <f t="shared" si="325"/>
        <v>0</v>
      </c>
      <c r="Z728" s="96">
        <f t="shared" si="325"/>
        <v>11.010000000000002</v>
      </c>
      <c r="AA728" s="96">
        <f t="shared" si="325"/>
        <v>0</v>
      </c>
      <c r="AB728" s="96">
        <f t="shared" si="325"/>
        <v>0</v>
      </c>
      <c r="AC728" s="96">
        <f t="shared" si="325"/>
        <v>0</v>
      </c>
      <c r="AD728" s="96">
        <f t="shared" si="325"/>
        <v>21.439999999999998</v>
      </c>
      <c r="AE728" s="96">
        <f t="shared" si="325"/>
        <v>0</v>
      </c>
      <c r="AF728" s="96">
        <f t="shared" si="325"/>
        <v>0</v>
      </c>
      <c r="AG728" s="96">
        <f t="shared" si="325"/>
        <v>0</v>
      </c>
      <c r="AH728" s="96">
        <f t="shared" si="325"/>
        <v>6.460000000000001</v>
      </c>
      <c r="AI728" s="96">
        <f t="shared" si="325"/>
        <v>0</v>
      </c>
      <c r="AJ728" s="96">
        <f t="shared" si="325"/>
        <v>0</v>
      </c>
      <c r="AK728" s="96">
        <f t="shared" si="325"/>
        <v>0</v>
      </c>
      <c r="AL728" s="96">
        <f t="shared" si="325"/>
        <v>0</v>
      </c>
      <c r="AM728" s="96">
        <f t="shared" si="325"/>
        <v>0</v>
      </c>
      <c r="AN728" s="96">
        <f t="shared" si="325"/>
        <v>0</v>
      </c>
      <c r="AO728" s="96">
        <f t="shared" si="325"/>
        <v>0</v>
      </c>
      <c r="AP728" s="96">
        <f t="shared" si="325"/>
        <v>38.90999999999999</v>
      </c>
      <c r="AQ728" s="96">
        <f t="shared" si="325"/>
        <v>0</v>
      </c>
      <c r="AR728" s="90"/>
      <c r="AS728" s="96">
        <f aca="true" t="shared" si="326" ref="AS728:AY728">AS729+AS732+AS735+AS831</f>
        <v>0</v>
      </c>
      <c r="AT728" s="96">
        <f t="shared" si="326"/>
        <v>1.5</v>
      </c>
      <c r="AU728" s="96">
        <f t="shared" si="326"/>
        <v>98.16443999999998</v>
      </c>
      <c r="AV728" s="96">
        <f t="shared" si="326"/>
        <v>54.032000000000004</v>
      </c>
      <c r="AW728" s="96">
        <f t="shared" si="326"/>
        <v>82.99000000000004</v>
      </c>
      <c r="AX728" s="96">
        <f t="shared" si="326"/>
        <v>0</v>
      </c>
      <c r="AY728" s="98">
        <f t="shared" si="326"/>
        <v>236.68643999999995</v>
      </c>
      <c r="AZ728" s="86"/>
    </row>
    <row r="729" spans="2:52" ht="12.75">
      <c r="B729" s="80"/>
      <c r="C729" s="94" t="s">
        <v>614</v>
      </c>
      <c r="D729" s="100" t="s">
        <v>128</v>
      </c>
      <c r="E729" s="100"/>
      <c r="F729" s="100"/>
      <c r="G729" s="96">
        <f>SUM(G730:G731)</f>
        <v>0</v>
      </c>
      <c r="H729" s="96">
        <f>SUM(H730:H731)</f>
        <v>0</v>
      </c>
      <c r="I729" s="96">
        <f>SUM(I730:I731)</f>
        <v>0</v>
      </c>
      <c r="J729" s="96">
        <f>SUM(J730:J731)</f>
        <v>0</v>
      </c>
      <c r="K729" s="97"/>
      <c r="L729" s="97"/>
      <c r="M729" s="96">
        <f aca="true" t="shared" si="327" ref="M729:AQ729">SUM(M730:M731)</f>
        <v>0</v>
      </c>
      <c r="N729" s="96">
        <f t="shared" si="327"/>
        <v>0</v>
      </c>
      <c r="O729" s="96">
        <f t="shared" si="327"/>
        <v>0</v>
      </c>
      <c r="P729" s="96">
        <f t="shared" si="327"/>
        <v>0</v>
      </c>
      <c r="Q729" s="96">
        <f t="shared" si="327"/>
        <v>0</v>
      </c>
      <c r="R729" s="96">
        <f t="shared" si="327"/>
        <v>0</v>
      </c>
      <c r="S729" s="96">
        <f t="shared" si="327"/>
        <v>0</v>
      </c>
      <c r="T729" s="96">
        <f t="shared" si="327"/>
        <v>0</v>
      </c>
      <c r="U729" s="96">
        <f t="shared" si="327"/>
        <v>0</v>
      </c>
      <c r="V729" s="96">
        <f t="shared" si="327"/>
        <v>0</v>
      </c>
      <c r="W729" s="96">
        <f t="shared" si="327"/>
        <v>0</v>
      </c>
      <c r="X729" s="96">
        <f t="shared" si="327"/>
        <v>0</v>
      </c>
      <c r="Y729" s="96">
        <f t="shared" si="327"/>
        <v>0</v>
      </c>
      <c r="Z729" s="96">
        <f t="shared" si="327"/>
        <v>0</v>
      </c>
      <c r="AA729" s="96">
        <f t="shared" si="327"/>
        <v>0</v>
      </c>
      <c r="AB729" s="96">
        <f t="shared" si="327"/>
        <v>0</v>
      </c>
      <c r="AC729" s="96">
        <f t="shared" si="327"/>
        <v>0</v>
      </c>
      <c r="AD729" s="96">
        <f t="shared" si="327"/>
        <v>0</v>
      </c>
      <c r="AE729" s="96">
        <f t="shared" si="327"/>
        <v>0</v>
      </c>
      <c r="AF729" s="96">
        <f t="shared" si="327"/>
        <v>0</v>
      </c>
      <c r="AG729" s="96">
        <f t="shared" si="327"/>
        <v>0</v>
      </c>
      <c r="AH729" s="96">
        <f t="shared" si="327"/>
        <v>0</v>
      </c>
      <c r="AI729" s="96">
        <f t="shared" si="327"/>
        <v>0</v>
      </c>
      <c r="AJ729" s="96">
        <f t="shared" si="327"/>
        <v>0</v>
      </c>
      <c r="AK729" s="96">
        <f t="shared" si="327"/>
        <v>0</v>
      </c>
      <c r="AL729" s="96">
        <f t="shared" si="327"/>
        <v>0</v>
      </c>
      <c r="AM729" s="96">
        <f t="shared" si="327"/>
        <v>0</v>
      </c>
      <c r="AN729" s="96">
        <f t="shared" si="327"/>
        <v>0</v>
      </c>
      <c r="AO729" s="96">
        <f t="shared" si="327"/>
        <v>0</v>
      </c>
      <c r="AP729" s="96">
        <f t="shared" si="327"/>
        <v>0</v>
      </c>
      <c r="AQ729" s="96">
        <f t="shared" si="327"/>
        <v>0</v>
      </c>
      <c r="AR729" s="90"/>
      <c r="AS729" s="96">
        <f aca="true" t="shared" si="328" ref="AS729:AY729">SUM(AS730:AS731)/2</f>
        <v>0</v>
      </c>
      <c r="AT729" s="96">
        <f t="shared" si="328"/>
        <v>0</v>
      </c>
      <c r="AU729" s="96">
        <f t="shared" si="328"/>
        <v>0</v>
      </c>
      <c r="AV729" s="96">
        <f t="shared" si="328"/>
        <v>0</v>
      </c>
      <c r="AW729" s="96">
        <f t="shared" si="328"/>
        <v>0</v>
      </c>
      <c r="AX729" s="96">
        <f t="shared" si="328"/>
        <v>0</v>
      </c>
      <c r="AY729" s="98">
        <f t="shared" si="328"/>
        <v>0</v>
      </c>
      <c r="AZ729" s="86"/>
    </row>
    <row r="730" spans="2:52" ht="23.25" thickBot="1">
      <c r="B730" s="80"/>
      <c r="C730" s="101" t="s">
        <v>615</v>
      </c>
      <c r="D730" s="102"/>
      <c r="E730" s="103"/>
      <c r="F730" s="103"/>
      <c r="G730" s="104"/>
      <c r="H730" s="104"/>
      <c r="I730" s="104"/>
      <c r="J730" s="104"/>
      <c r="K730" s="104"/>
      <c r="L730" s="104"/>
      <c r="M730" s="104"/>
      <c r="N730" s="104"/>
      <c r="O730" s="104"/>
      <c r="P730" s="104"/>
      <c r="Q730" s="104"/>
      <c r="R730" s="104"/>
      <c r="S730" s="104"/>
      <c r="T730" s="104"/>
      <c r="U730" s="104"/>
      <c r="V730" s="104"/>
      <c r="W730" s="104"/>
      <c r="X730" s="104"/>
      <c r="Y730" s="104"/>
      <c r="Z730" s="104"/>
      <c r="AA730" s="104"/>
      <c r="AB730" s="104"/>
      <c r="AC730" s="104"/>
      <c r="AD730" s="104"/>
      <c r="AE730" s="104"/>
      <c r="AF730" s="104"/>
      <c r="AG730" s="104"/>
      <c r="AH730" s="104"/>
      <c r="AI730" s="104"/>
      <c r="AJ730" s="104"/>
      <c r="AK730" s="104"/>
      <c r="AL730" s="104"/>
      <c r="AM730" s="104"/>
      <c r="AN730" s="104"/>
      <c r="AO730" s="104"/>
      <c r="AP730" s="104"/>
      <c r="AQ730" s="104"/>
      <c r="AR730" s="104"/>
      <c r="AS730" s="104"/>
      <c r="AT730" s="104"/>
      <c r="AU730" s="104"/>
      <c r="AV730" s="104"/>
      <c r="AW730" s="104"/>
      <c r="AX730" s="104"/>
      <c r="AY730" s="105"/>
      <c r="AZ730" s="86"/>
    </row>
    <row r="731" spans="2:52" ht="13.5" thickBot="1">
      <c r="B731" s="80"/>
      <c r="C731" s="106"/>
      <c r="D731" s="113" t="s">
        <v>108</v>
      </c>
      <c r="E731" s="108" t="s">
        <v>109</v>
      </c>
      <c r="F731" s="109"/>
      <c r="G731" s="110"/>
      <c r="H731" s="110"/>
      <c r="I731" s="110"/>
      <c r="J731" s="110"/>
      <c r="K731" s="110"/>
      <c r="L731" s="110"/>
      <c r="M731" s="110"/>
      <c r="N731" s="110"/>
      <c r="O731" s="110"/>
      <c r="P731" s="110"/>
      <c r="Q731" s="110"/>
      <c r="R731" s="110"/>
      <c r="S731" s="110"/>
      <c r="T731" s="110"/>
      <c r="U731" s="110"/>
      <c r="V731" s="110"/>
      <c r="W731" s="110"/>
      <c r="X731" s="110"/>
      <c r="Y731" s="110"/>
      <c r="Z731" s="110"/>
      <c r="AA731" s="110"/>
      <c r="AB731" s="110"/>
      <c r="AC731" s="110"/>
      <c r="AD731" s="110"/>
      <c r="AE731" s="110"/>
      <c r="AF731" s="110"/>
      <c r="AG731" s="110"/>
      <c r="AH731" s="110"/>
      <c r="AI731" s="110"/>
      <c r="AJ731" s="110"/>
      <c r="AK731" s="110"/>
      <c r="AL731" s="110"/>
      <c r="AM731" s="110"/>
      <c r="AN731" s="110"/>
      <c r="AO731" s="110"/>
      <c r="AP731" s="110"/>
      <c r="AQ731" s="110"/>
      <c r="AR731" s="110"/>
      <c r="AS731" s="110"/>
      <c r="AT731" s="110"/>
      <c r="AU731" s="110"/>
      <c r="AV731" s="110"/>
      <c r="AW731" s="110"/>
      <c r="AX731" s="114"/>
      <c r="AY731" s="115"/>
      <c r="AZ731" s="86"/>
    </row>
    <row r="732" spans="2:52" ht="12.75">
      <c r="B732" s="80"/>
      <c r="C732" s="94" t="s">
        <v>616</v>
      </c>
      <c r="D732" s="100" t="s">
        <v>131</v>
      </c>
      <c r="E732" s="100"/>
      <c r="F732" s="100"/>
      <c r="G732" s="96">
        <f>SUM(G733:G734)</f>
        <v>0</v>
      </c>
      <c r="H732" s="96">
        <f>SUM(H733:H734)</f>
        <v>0</v>
      </c>
      <c r="I732" s="96">
        <f>SUM(I733:I734)</f>
        <v>0</v>
      </c>
      <c r="J732" s="96">
        <f>SUM(J733:J734)</f>
        <v>0</v>
      </c>
      <c r="K732" s="97"/>
      <c r="L732" s="97"/>
      <c r="M732" s="96">
        <f aca="true" t="shared" si="329" ref="M732:AQ732">SUM(M733:M734)</f>
        <v>0</v>
      </c>
      <c r="N732" s="96">
        <f t="shared" si="329"/>
        <v>0</v>
      </c>
      <c r="O732" s="96">
        <f t="shared" si="329"/>
        <v>0</v>
      </c>
      <c r="P732" s="96">
        <f t="shared" si="329"/>
        <v>0</v>
      </c>
      <c r="Q732" s="96">
        <f t="shared" si="329"/>
        <v>0</v>
      </c>
      <c r="R732" s="96">
        <f t="shared" si="329"/>
        <v>0</v>
      </c>
      <c r="S732" s="96">
        <f t="shared" si="329"/>
        <v>0</v>
      </c>
      <c r="T732" s="96">
        <f t="shared" si="329"/>
        <v>0</v>
      </c>
      <c r="U732" s="96">
        <f t="shared" si="329"/>
        <v>0</v>
      </c>
      <c r="V732" s="96">
        <f t="shared" si="329"/>
        <v>0</v>
      </c>
      <c r="W732" s="96">
        <f t="shared" si="329"/>
        <v>0</v>
      </c>
      <c r="X732" s="96">
        <f t="shared" si="329"/>
        <v>0</v>
      </c>
      <c r="Y732" s="96">
        <f t="shared" si="329"/>
        <v>0</v>
      </c>
      <c r="Z732" s="96">
        <f t="shared" si="329"/>
        <v>0</v>
      </c>
      <c r="AA732" s="96">
        <f t="shared" si="329"/>
        <v>0</v>
      </c>
      <c r="AB732" s="96">
        <f t="shared" si="329"/>
        <v>0</v>
      </c>
      <c r="AC732" s="96">
        <f t="shared" si="329"/>
        <v>0</v>
      </c>
      <c r="AD732" s="96">
        <f t="shared" si="329"/>
        <v>0</v>
      </c>
      <c r="AE732" s="96">
        <f t="shared" si="329"/>
        <v>0</v>
      </c>
      <c r="AF732" s="96">
        <f t="shared" si="329"/>
        <v>0</v>
      </c>
      <c r="AG732" s="96">
        <f t="shared" si="329"/>
        <v>0</v>
      </c>
      <c r="AH732" s="96">
        <f t="shared" si="329"/>
        <v>0</v>
      </c>
      <c r="AI732" s="96">
        <f t="shared" si="329"/>
        <v>0</v>
      </c>
      <c r="AJ732" s="96">
        <f t="shared" si="329"/>
        <v>0</v>
      </c>
      <c r="AK732" s="96">
        <f t="shared" si="329"/>
        <v>0</v>
      </c>
      <c r="AL732" s="96">
        <f t="shared" si="329"/>
        <v>0</v>
      </c>
      <c r="AM732" s="96">
        <f t="shared" si="329"/>
        <v>0</v>
      </c>
      <c r="AN732" s="96">
        <f t="shared" si="329"/>
        <v>0</v>
      </c>
      <c r="AO732" s="96">
        <f t="shared" si="329"/>
        <v>0</v>
      </c>
      <c r="AP732" s="96">
        <f t="shared" si="329"/>
        <v>0</v>
      </c>
      <c r="AQ732" s="96">
        <f t="shared" si="329"/>
        <v>0</v>
      </c>
      <c r="AR732" s="90"/>
      <c r="AS732" s="96">
        <f aca="true" t="shared" si="330" ref="AS732:AY732">SUM(AS733:AS734)/2</f>
        <v>0</v>
      </c>
      <c r="AT732" s="96">
        <f t="shared" si="330"/>
        <v>0</v>
      </c>
      <c r="AU732" s="96">
        <f t="shared" si="330"/>
        <v>0</v>
      </c>
      <c r="AV732" s="96">
        <f t="shared" si="330"/>
        <v>0</v>
      </c>
      <c r="AW732" s="96">
        <f t="shared" si="330"/>
        <v>0</v>
      </c>
      <c r="AX732" s="96">
        <f t="shared" si="330"/>
        <v>0</v>
      </c>
      <c r="AY732" s="98">
        <f t="shared" si="330"/>
        <v>0</v>
      </c>
      <c r="AZ732" s="86"/>
    </row>
    <row r="733" spans="2:52" ht="23.25" thickBot="1">
      <c r="B733" s="80"/>
      <c r="C733" s="101" t="s">
        <v>617</v>
      </c>
      <c r="D733" s="102"/>
      <c r="E733" s="103"/>
      <c r="F733" s="103"/>
      <c r="G733" s="104"/>
      <c r="H733" s="104"/>
      <c r="I733" s="104"/>
      <c r="J733" s="104"/>
      <c r="K733" s="104"/>
      <c r="L733" s="104"/>
      <c r="M733" s="104"/>
      <c r="N733" s="104"/>
      <c r="O733" s="104"/>
      <c r="P733" s="104"/>
      <c r="Q733" s="104"/>
      <c r="R733" s="104"/>
      <c r="S733" s="104"/>
      <c r="T733" s="104"/>
      <c r="U733" s="104"/>
      <c r="V733" s="104"/>
      <c r="W733" s="104"/>
      <c r="X733" s="104"/>
      <c r="Y733" s="104"/>
      <c r="Z733" s="104"/>
      <c r="AA733" s="104"/>
      <c r="AB733" s="104"/>
      <c r="AC733" s="104"/>
      <c r="AD733" s="104"/>
      <c r="AE733" s="104"/>
      <c r="AF733" s="104"/>
      <c r="AG733" s="104"/>
      <c r="AH733" s="104"/>
      <c r="AI733" s="104"/>
      <c r="AJ733" s="104"/>
      <c r="AK733" s="104"/>
      <c r="AL733" s="104"/>
      <c r="AM733" s="104"/>
      <c r="AN733" s="104"/>
      <c r="AO733" s="104"/>
      <c r="AP733" s="104"/>
      <c r="AQ733" s="104"/>
      <c r="AR733" s="104"/>
      <c r="AS733" s="104"/>
      <c r="AT733" s="104"/>
      <c r="AU733" s="104"/>
      <c r="AV733" s="104"/>
      <c r="AW733" s="104"/>
      <c r="AX733" s="104"/>
      <c r="AY733" s="105"/>
      <c r="AZ733" s="86"/>
    </row>
    <row r="734" spans="2:52" ht="13.5" thickBot="1">
      <c r="B734" s="80"/>
      <c r="C734" s="106"/>
      <c r="D734" s="113" t="s">
        <v>108</v>
      </c>
      <c r="E734" s="108" t="s">
        <v>109</v>
      </c>
      <c r="F734" s="109"/>
      <c r="G734" s="110"/>
      <c r="H734" s="110"/>
      <c r="I734" s="110"/>
      <c r="J734" s="110"/>
      <c r="K734" s="110"/>
      <c r="L734" s="110"/>
      <c r="M734" s="110"/>
      <c r="N734" s="110"/>
      <c r="O734" s="110"/>
      <c r="P734" s="110"/>
      <c r="Q734" s="110"/>
      <c r="R734" s="110"/>
      <c r="S734" s="110"/>
      <c r="T734" s="110"/>
      <c r="U734" s="110"/>
      <c r="V734" s="110"/>
      <c r="W734" s="110"/>
      <c r="X734" s="110"/>
      <c r="Y734" s="110"/>
      <c r="Z734" s="110"/>
      <c r="AA734" s="110"/>
      <c r="AB734" s="110"/>
      <c r="AC734" s="110"/>
      <c r="AD734" s="110"/>
      <c r="AE734" s="110"/>
      <c r="AF734" s="110"/>
      <c r="AG734" s="110"/>
      <c r="AH734" s="110"/>
      <c r="AI734" s="110"/>
      <c r="AJ734" s="110"/>
      <c r="AK734" s="110"/>
      <c r="AL734" s="110"/>
      <c r="AM734" s="110"/>
      <c r="AN734" s="110"/>
      <c r="AO734" s="110"/>
      <c r="AP734" s="110"/>
      <c r="AQ734" s="110"/>
      <c r="AR734" s="110"/>
      <c r="AS734" s="110"/>
      <c r="AT734" s="110"/>
      <c r="AU734" s="110"/>
      <c r="AV734" s="110"/>
      <c r="AW734" s="110"/>
      <c r="AX734" s="114"/>
      <c r="AY734" s="115"/>
      <c r="AZ734" s="86"/>
    </row>
    <row r="735" spans="2:52" ht="12.75">
      <c r="B735" s="80"/>
      <c r="C735" s="94" t="s">
        <v>618</v>
      </c>
      <c r="D735" s="100" t="s">
        <v>134</v>
      </c>
      <c r="E735" s="100"/>
      <c r="F735" s="100"/>
      <c r="G735" s="96">
        <f>SUM(G736:G830)</f>
        <v>0</v>
      </c>
      <c r="H735" s="96">
        <f>SUM(H736:H830)</f>
        <v>0</v>
      </c>
      <c r="I735" s="96">
        <f>SUM(I736:I830)</f>
        <v>41.90999999999999</v>
      </c>
      <c r="J735" s="96">
        <f>SUM(J736:J830)</f>
        <v>0</v>
      </c>
      <c r="K735" s="97"/>
      <c r="L735" s="97"/>
      <c r="M735" s="96">
        <f aca="true" t="shared" si="331" ref="M735:AQ735">SUM(M736:M830)</f>
        <v>223.48644000000007</v>
      </c>
      <c r="N735" s="96">
        <f t="shared" si="331"/>
        <v>0</v>
      </c>
      <c r="O735" s="96">
        <f t="shared" si="331"/>
        <v>94.76444</v>
      </c>
      <c r="P735" s="96">
        <f t="shared" si="331"/>
        <v>0</v>
      </c>
      <c r="Q735" s="96">
        <f t="shared" si="331"/>
        <v>0</v>
      </c>
      <c r="R735" s="96">
        <f t="shared" si="331"/>
        <v>0</v>
      </c>
      <c r="S735" s="96">
        <f t="shared" si="331"/>
        <v>0</v>
      </c>
      <c r="T735" s="96">
        <f t="shared" si="331"/>
        <v>0</v>
      </c>
      <c r="U735" s="96">
        <f t="shared" si="331"/>
        <v>0</v>
      </c>
      <c r="V735" s="96">
        <f t="shared" si="331"/>
        <v>0</v>
      </c>
      <c r="W735" s="96">
        <f t="shared" si="331"/>
        <v>0</v>
      </c>
      <c r="X735" s="96">
        <f t="shared" si="331"/>
        <v>0</v>
      </c>
      <c r="Y735" s="96">
        <f t="shared" si="331"/>
        <v>0</v>
      </c>
      <c r="Z735" s="96">
        <f t="shared" si="331"/>
        <v>10.360000000000001</v>
      </c>
      <c r="AA735" s="96">
        <f t="shared" si="331"/>
        <v>0</v>
      </c>
      <c r="AB735" s="96">
        <f t="shared" si="331"/>
        <v>0</v>
      </c>
      <c r="AC735" s="96">
        <f t="shared" si="331"/>
        <v>0</v>
      </c>
      <c r="AD735" s="96">
        <f t="shared" si="331"/>
        <v>19.909999999999997</v>
      </c>
      <c r="AE735" s="96">
        <f t="shared" si="331"/>
        <v>0</v>
      </c>
      <c r="AF735" s="96">
        <f t="shared" si="331"/>
        <v>0</v>
      </c>
      <c r="AG735" s="96">
        <f t="shared" si="331"/>
        <v>0</v>
      </c>
      <c r="AH735" s="96">
        <f t="shared" si="331"/>
        <v>6.240000000000001</v>
      </c>
      <c r="AI735" s="96">
        <f t="shared" si="331"/>
        <v>0</v>
      </c>
      <c r="AJ735" s="96">
        <f t="shared" si="331"/>
        <v>0</v>
      </c>
      <c r="AK735" s="96">
        <f t="shared" si="331"/>
        <v>0</v>
      </c>
      <c r="AL735" s="96">
        <f t="shared" si="331"/>
        <v>0</v>
      </c>
      <c r="AM735" s="96">
        <f t="shared" si="331"/>
        <v>0</v>
      </c>
      <c r="AN735" s="96">
        <f t="shared" si="331"/>
        <v>0</v>
      </c>
      <c r="AO735" s="96">
        <f t="shared" si="331"/>
        <v>0</v>
      </c>
      <c r="AP735" s="96">
        <f t="shared" si="331"/>
        <v>36.50999999999999</v>
      </c>
      <c r="AQ735" s="96">
        <f t="shared" si="331"/>
        <v>0</v>
      </c>
      <c r="AR735" s="90"/>
      <c r="AS735" s="96">
        <f aca="true" t="shared" si="332" ref="AS735:AY735">SUM(AS736:AS830)/2</f>
        <v>0</v>
      </c>
      <c r="AT735" s="96">
        <f t="shared" si="332"/>
        <v>1.5</v>
      </c>
      <c r="AU735" s="96">
        <f t="shared" si="332"/>
        <v>94.76443999999998</v>
      </c>
      <c r="AV735" s="96">
        <f t="shared" si="332"/>
        <v>46.632000000000005</v>
      </c>
      <c r="AW735" s="96">
        <f t="shared" si="332"/>
        <v>80.59000000000003</v>
      </c>
      <c r="AX735" s="96">
        <f t="shared" si="332"/>
        <v>0</v>
      </c>
      <c r="AY735" s="98">
        <f t="shared" si="332"/>
        <v>223.48643999999996</v>
      </c>
      <c r="AZ735" s="86"/>
    </row>
    <row r="736" spans="2:52" ht="22.5">
      <c r="B736" s="80"/>
      <c r="C736" s="101" t="s">
        <v>619</v>
      </c>
      <c r="D736" s="102"/>
      <c r="E736" s="103"/>
      <c r="F736" s="103"/>
      <c r="G736" s="104"/>
      <c r="H736" s="104"/>
      <c r="I736" s="104"/>
      <c r="J736" s="104"/>
      <c r="K736" s="104"/>
      <c r="L736" s="104"/>
      <c r="M736" s="104"/>
      <c r="N736" s="104"/>
      <c r="O736" s="104"/>
      <c r="P736" s="104"/>
      <c r="Q736" s="104"/>
      <c r="R736" s="104"/>
      <c r="S736" s="104"/>
      <c r="T736" s="104"/>
      <c r="U736" s="104"/>
      <c r="V736" s="104"/>
      <c r="W736" s="104"/>
      <c r="X736" s="104"/>
      <c r="Y736" s="104"/>
      <c r="Z736" s="104"/>
      <c r="AA736" s="104"/>
      <c r="AB736" s="104"/>
      <c r="AC736" s="104"/>
      <c r="AD736" s="104"/>
      <c r="AE736" s="104"/>
      <c r="AF736" s="104"/>
      <c r="AG736" s="104"/>
      <c r="AH736" s="104"/>
      <c r="AI736" s="104"/>
      <c r="AJ736" s="104"/>
      <c r="AK736" s="104"/>
      <c r="AL736" s="104"/>
      <c r="AM736" s="104"/>
      <c r="AN736" s="104"/>
      <c r="AO736" s="104"/>
      <c r="AP736" s="104"/>
      <c r="AQ736" s="104"/>
      <c r="AR736" s="104"/>
      <c r="AS736" s="104"/>
      <c r="AT736" s="104"/>
      <c r="AU736" s="104"/>
      <c r="AV736" s="104"/>
      <c r="AW736" s="104"/>
      <c r="AX736" s="104"/>
      <c r="AY736" s="105"/>
      <c r="AZ736" s="86"/>
    </row>
    <row r="737" spans="2:52" ht="22.5">
      <c r="B737" s="73"/>
      <c r="C737" s="222" t="s">
        <v>620</v>
      </c>
      <c r="D737" s="237" t="s">
        <v>621</v>
      </c>
      <c r="E737" s="228"/>
      <c r="F737" s="219" t="s">
        <v>121</v>
      </c>
      <c r="G737" s="210"/>
      <c r="H737" s="210"/>
      <c r="I737" s="216">
        <v>2.5</v>
      </c>
      <c r="J737" s="216">
        <v>0</v>
      </c>
      <c r="K737" s="219">
        <v>2012</v>
      </c>
      <c r="L737" s="219">
        <v>2013</v>
      </c>
      <c r="M737" s="216">
        <f>AY738</f>
        <v>29</v>
      </c>
      <c r="N737" s="216"/>
      <c r="O737" s="216">
        <f>AU738</f>
        <v>27.5</v>
      </c>
      <c r="P737" s="210"/>
      <c r="Q737" s="210"/>
      <c r="R737" s="216"/>
      <c r="S737" s="216"/>
      <c r="T737" s="210"/>
      <c r="U737" s="210"/>
      <c r="V737" s="216"/>
      <c r="W737" s="216"/>
      <c r="X737" s="210"/>
      <c r="Y737" s="210"/>
      <c r="Z737" s="216">
        <v>2.5</v>
      </c>
      <c r="AA737" s="216"/>
      <c r="AB737" s="210"/>
      <c r="AC737" s="210"/>
      <c r="AD737" s="216"/>
      <c r="AE737" s="216"/>
      <c r="AF737" s="210"/>
      <c r="AG737" s="210"/>
      <c r="AH737" s="216"/>
      <c r="AI737" s="216"/>
      <c r="AJ737" s="210"/>
      <c r="AK737" s="210"/>
      <c r="AL737" s="210"/>
      <c r="AM737" s="210"/>
      <c r="AN737" s="213">
        <f>P737+T737+X737+AB737+AF737+AJ737</f>
        <v>0</v>
      </c>
      <c r="AO737" s="213">
        <f>Q737+U737+Y737+AC737+AG737+AK737</f>
        <v>0</v>
      </c>
      <c r="AP737" s="213">
        <f>R737+V737+Z737+AD737+AH737+AL737</f>
        <v>2.5</v>
      </c>
      <c r="AQ737" s="209">
        <f>S737+W737+AA737+AE737+AI737+AM737</f>
        <v>0</v>
      </c>
      <c r="AR737" s="116" t="s">
        <v>122</v>
      </c>
      <c r="AS737" s="117">
        <f aca="true" t="shared" si="333" ref="AS737:AX737">SUM(AS738:AS739)</f>
        <v>0</v>
      </c>
      <c r="AT737" s="117">
        <f t="shared" si="333"/>
        <v>1.5</v>
      </c>
      <c r="AU737" s="117">
        <f t="shared" si="333"/>
        <v>27.5</v>
      </c>
      <c r="AV737" s="117">
        <f t="shared" si="333"/>
        <v>0</v>
      </c>
      <c r="AW737" s="117">
        <f t="shared" si="333"/>
        <v>0</v>
      </c>
      <c r="AX737" s="117">
        <f t="shared" si="333"/>
        <v>0</v>
      </c>
      <c r="AY737" s="98">
        <f>SUM(AS737:AX737)</f>
        <v>29</v>
      </c>
      <c r="AZ737" s="74"/>
    </row>
    <row r="738" spans="2:52" ht="90">
      <c r="B738" s="73"/>
      <c r="C738" s="223"/>
      <c r="D738" s="238"/>
      <c r="E738" s="229"/>
      <c r="F738" s="220"/>
      <c r="G738" s="211"/>
      <c r="H738" s="211"/>
      <c r="I738" s="217"/>
      <c r="J738" s="217"/>
      <c r="K738" s="220"/>
      <c r="L738" s="220"/>
      <c r="M738" s="217"/>
      <c r="N738" s="217"/>
      <c r="O738" s="217"/>
      <c r="P738" s="211"/>
      <c r="Q738" s="211"/>
      <c r="R738" s="217"/>
      <c r="S738" s="217"/>
      <c r="T738" s="211"/>
      <c r="U738" s="211"/>
      <c r="V738" s="217"/>
      <c r="W738" s="217"/>
      <c r="X738" s="211"/>
      <c r="Y738" s="211"/>
      <c r="Z738" s="217"/>
      <c r="AA738" s="217"/>
      <c r="AB738" s="211"/>
      <c r="AC738" s="211"/>
      <c r="AD738" s="217"/>
      <c r="AE738" s="217"/>
      <c r="AF738" s="211"/>
      <c r="AG738" s="211"/>
      <c r="AH738" s="217"/>
      <c r="AI738" s="217"/>
      <c r="AJ738" s="211"/>
      <c r="AK738" s="211"/>
      <c r="AL738" s="211"/>
      <c r="AM738" s="211"/>
      <c r="AN738" s="214"/>
      <c r="AO738" s="214"/>
      <c r="AP738" s="214"/>
      <c r="AQ738" s="209"/>
      <c r="AR738" s="118" t="s">
        <v>354</v>
      </c>
      <c r="AS738" s="119"/>
      <c r="AT738" s="119">
        <v>1.5</v>
      </c>
      <c r="AU738" s="119">
        <v>27.5</v>
      </c>
      <c r="AV738" s="119"/>
      <c r="AW738" s="119"/>
      <c r="AX738" s="120"/>
      <c r="AY738" s="98">
        <f>SUM(AS738:AX738)</f>
        <v>29</v>
      </c>
      <c r="AZ738" s="74"/>
    </row>
    <row r="739" spans="2:52" ht="12.75">
      <c r="B739" s="73"/>
      <c r="C739" s="224"/>
      <c r="D739" s="239"/>
      <c r="E739" s="230"/>
      <c r="F739" s="221"/>
      <c r="G739" s="212"/>
      <c r="H739" s="212"/>
      <c r="I739" s="218"/>
      <c r="J739" s="218"/>
      <c r="K739" s="221"/>
      <c r="L739" s="221"/>
      <c r="M739" s="218"/>
      <c r="N739" s="218"/>
      <c r="O739" s="218"/>
      <c r="P739" s="212"/>
      <c r="Q739" s="212"/>
      <c r="R739" s="218"/>
      <c r="S739" s="218"/>
      <c r="T739" s="212"/>
      <c r="U739" s="212"/>
      <c r="V739" s="218"/>
      <c r="W739" s="218"/>
      <c r="X739" s="212"/>
      <c r="Y739" s="212"/>
      <c r="Z739" s="218"/>
      <c r="AA739" s="218"/>
      <c r="AB739" s="212"/>
      <c r="AC739" s="212"/>
      <c r="AD739" s="218"/>
      <c r="AE739" s="218"/>
      <c r="AF739" s="212"/>
      <c r="AG739" s="212"/>
      <c r="AH739" s="218"/>
      <c r="AI739" s="218"/>
      <c r="AJ739" s="212"/>
      <c r="AK739" s="212"/>
      <c r="AL739" s="212"/>
      <c r="AM739" s="212"/>
      <c r="AN739" s="215"/>
      <c r="AO739" s="215"/>
      <c r="AP739" s="215"/>
      <c r="AQ739" s="209"/>
      <c r="AR739" s="121" t="s">
        <v>124</v>
      </c>
      <c r="AS739" s="121"/>
      <c r="AT739" s="121"/>
      <c r="AU739" s="121"/>
      <c r="AV739" s="121"/>
      <c r="AW739" s="121"/>
      <c r="AX739" s="121"/>
      <c r="AY739" s="122"/>
      <c r="AZ739" s="74"/>
    </row>
    <row r="740" spans="2:52" ht="22.5">
      <c r="B740" s="73"/>
      <c r="C740" s="222" t="s">
        <v>622</v>
      </c>
      <c r="D740" s="237" t="s">
        <v>623</v>
      </c>
      <c r="E740" s="228"/>
      <c r="F740" s="219" t="s">
        <v>121</v>
      </c>
      <c r="G740" s="210"/>
      <c r="H740" s="210"/>
      <c r="I740" s="216">
        <v>6.4</v>
      </c>
      <c r="J740" s="216">
        <v>0</v>
      </c>
      <c r="K740" s="219">
        <v>2013</v>
      </c>
      <c r="L740" s="219">
        <v>2013</v>
      </c>
      <c r="M740" s="216">
        <f>AY741</f>
        <v>8.80044</v>
      </c>
      <c r="N740" s="216"/>
      <c r="O740" s="216">
        <f>AU741</f>
        <v>8.80044</v>
      </c>
      <c r="P740" s="210"/>
      <c r="Q740" s="210"/>
      <c r="R740" s="216"/>
      <c r="S740" s="216"/>
      <c r="T740" s="210"/>
      <c r="U740" s="210"/>
      <c r="V740" s="216"/>
      <c r="W740" s="216"/>
      <c r="X740" s="210"/>
      <c r="Y740" s="210"/>
      <c r="Z740" s="216">
        <v>6.4</v>
      </c>
      <c r="AA740" s="216"/>
      <c r="AB740" s="210"/>
      <c r="AC740" s="210"/>
      <c r="AD740" s="216"/>
      <c r="AE740" s="216"/>
      <c r="AF740" s="210"/>
      <c r="AG740" s="210"/>
      <c r="AH740" s="216"/>
      <c r="AI740" s="216"/>
      <c r="AJ740" s="210"/>
      <c r="AK740" s="210"/>
      <c r="AL740" s="210"/>
      <c r="AM740" s="210"/>
      <c r="AN740" s="213">
        <f>P740+T740+X740+AB740+AF740+AJ740</f>
        <v>0</v>
      </c>
      <c r="AO740" s="213">
        <f>Q740+U740+Y740+AC740+AG740+AK740</f>
        <v>0</v>
      </c>
      <c r="AP740" s="213">
        <f>R740+V740+Z740+AD740+AH740+AL740</f>
        <v>6.4</v>
      </c>
      <c r="AQ740" s="209">
        <f>S740+W740+AA740+AE740+AI740+AM740</f>
        <v>0</v>
      </c>
      <c r="AR740" s="116" t="s">
        <v>122</v>
      </c>
      <c r="AS740" s="117">
        <f aca="true" t="shared" si="334" ref="AS740:AX740">SUM(AS741:AS742)</f>
        <v>0</v>
      </c>
      <c r="AT740" s="117">
        <f t="shared" si="334"/>
        <v>0</v>
      </c>
      <c r="AU740" s="117">
        <f t="shared" si="334"/>
        <v>8.80044</v>
      </c>
      <c r="AV740" s="117">
        <f t="shared" si="334"/>
        <v>0</v>
      </c>
      <c r="AW740" s="117">
        <f t="shared" si="334"/>
        <v>0</v>
      </c>
      <c r="AX740" s="117">
        <f t="shared" si="334"/>
        <v>0</v>
      </c>
      <c r="AY740" s="98">
        <f>SUM(AS740:AX740)</f>
        <v>8.80044</v>
      </c>
      <c r="AZ740" s="74"/>
    </row>
    <row r="741" spans="2:52" ht="90">
      <c r="B741" s="73"/>
      <c r="C741" s="223"/>
      <c r="D741" s="238"/>
      <c r="E741" s="229"/>
      <c r="F741" s="220"/>
      <c r="G741" s="211"/>
      <c r="H741" s="211"/>
      <c r="I741" s="217"/>
      <c r="J741" s="217"/>
      <c r="K741" s="220"/>
      <c r="L741" s="220"/>
      <c r="M741" s="217"/>
      <c r="N741" s="217"/>
      <c r="O741" s="217"/>
      <c r="P741" s="211"/>
      <c r="Q741" s="211"/>
      <c r="R741" s="217"/>
      <c r="S741" s="217"/>
      <c r="T741" s="211"/>
      <c r="U741" s="211"/>
      <c r="V741" s="217"/>
      <c r="W741" s="217"/>
      <c r="X741" s="211"/>
      <c r="Y741" s="211"/>
      <c r="Z741" s="217"/>
      <c r="AA741" s="217"/>
      <c r="AB741" s="211"/>
      <c r="AC741" s="211"/>
      <c r="AD741" s="217"/>
      <c r="AE741" s="217"/>
      <c r="AF741" s="211"/>
      <c r="AG741" s="211"/>
      <c r="AH741" s="217"/>
      <c r="AI741" s="217"/>
      <c r="AJ741" s="211"/>
      <c r="AK741" s="211"/>
      <c r="AL741" s="211"/>
      <c r="AM741" s="211"/>
      <c r="AN741" s="214"/>
      <c r="AO741" s="214"/>
      <c r="AP741" s="214"/>
      <c r="AQ741" s="209"/>
      <c r="AR741" s="118" t="s">
        <v>354</v>
      </c>
      <c r="AS741" s="119"/>
      <c r="AT741" s="119"/>
      <c r="AU741" s="119">
        <f>7.458*1.18</f>
        <v>8.80044</v>
      </c>
      <c r="AV741" s="119"/>
      <c r="AW741" s="119"/>
      <c r="AX741" s="120"/>
      <c r="AY741" s="98">
        <f>SUM(AS741:AX741)</f>
        <v>8.80044</v>
      </c>
      <c r="AZ741" s="74"/>
    </row>
    <row r="742" spans="2:52" ht="12.75">
      <c r="B742" s="73"/>
      <c r="C742" s="224"/>
      <c r="D742" s="239"/>
      <c r="E742" s="230"/>
      <c r="F742" s="221"/>
      <c r="G742" s="212"/>
      <c r="H742" s="212"/>
      <c r="I742" s="218"/>
      <c r="J742" s="218"/>
      <c r="K742" s="221"/>
      <c r="L742" s="221"/>
      <c r="M742" s="218"/>
      <c r="N742" s="218"/>
      <c r="O742" s="218"/>
      <c r="P742" s="212"/>
      <c r="Q742" s="212"/>
      <c r="R742" s="218"/>
      <c r="S742" s="218"/>
      <c r="T742" s="212"/>
      <c r="U742" s="212"/>
      <c r="V742" s="218"/>
      <c r="W742" s="218"/>
      <c r="X742" s="212"/>
      <c r="Y742" s="212"/>
      <c r="Z742" s="218"/>
      <c r="AA742" s="218"/>
      <c r="AB742" s="212"/>
      <c r="AC742" s="212"/>
      <c r="AD742" s="218"/>
      <c r="AE742" s="218"/>
      <c r="AF742" s="212"/>
      <c r="AG742" s="212"/>
      <c r="AH742" s="218"/>
      <c r="AI742" s="218"/>
      <c r="AJ742" s="212"/>
      <c r="AK742" s="212"/>
      <c r="AL742" s="212"/>
      <c r="AM742" s="212"/>
      <c r="AN742" s="215"/>
      <c r="AO742" s="215"/>
      <c r="AP742" s="215"/>
      <c r="AQ742" s="209"/>
      <c r="AR742" s="121" t="s">
        <v>124</v>
      </c>
      <c r="AS742" s="121"/>
      <c r="AT742" s="121"/>
      <c r="AU742" s="121"/>
      <c r="AV742" s="121"/>
      <c r="AW742" s="121"/>
      <c r="AX742" s="121"/>
      <c r="AY742" s="122"/>
      <c r="AZ742" s="74"/>
    </row>
    <row r="743" spans="2:52" ht="22.5">
      <c r="B743" s="73"/>
      <c r="C743" s="222" t="s">
        <v>624</v>
      </c>
      <c r="D743" s="237" t="s">
        <v>625</v>
      </c>
      <c r="E743" s="228"/>
      <c r="F743" s="219" t="s">
        <v>121</v>
      </c>
      <c r="G743" s="210"/>
      <c r="H743" s="210"/>
      <c r="I743" s="216">
        <v>4.6</v>
      </c>
      <c r="J743" s="216">
        <v>0</v>
      </c>
      <c r="K743" s="219">
        <v>2013</v>
      </c>
      <c r="L743" s="219">
        <v>2014</v>
      </c>
      <c r="M743" s="216">
        <f>AY744</f>
        <v>2.754</v>
      </c>
      <c r="N743" s="216"/>
      <c r="O743" s="216">
        <f>AU744</f>
        <v>0.354</v>
      </c>
      <c r="P743" s="210"/>
      <c r="Q743" s="210"/>
      <c r="R743" s="216"/>
      <c r="S743" s="216"/>
      <c r="T743" s="210"/>
      <c r="U743" s="210"/>
      <c r="V743" s="216"/>
      <c r="W743" s="216"/>
      <c r="X743" s="210"/>
      <c r="Y743" s="210"/>
      <c r="Z743" s="216"/>
      <c r="AA743" s="216"/>
      <c r="AB743" s="210"/>
      <c r="AC743" s="210"/>
      <c r="AD743" s="216">
        <v>4.5</v>
      </c>
      <c r="AE743" s="216"/>
      <c r="AF743" s="210"/>
      <c r="AG743" s="210"/>
      <c r="AH743" s="216"/>
      <c r="AI743" s="216"/>
      <c r="AJ743" s="210"/>
      <c r="AK743" s="210"/>
      <c r="AL743" s="210"/>
      <c r="AM743" s="210"/>
      <c r="AN743" s="213">
        <f>P743+T743+X743+AB743+AF743+AJ743</f>
        <v>0</v>
      </c>
      <c r="AO743" s="213">
        <f>Q743+U743+Y743+AC743+AG743+AK743</f>
        <v>0</v>
      </c>
      <c r="AP743" s="213">
        <f>R743+V743+Z743+AD743+AH743+AL743</f>
        <v>4.5</v>
      </c>
      <c r="AQ743" s="209">
        <f>S743+W743+AA743+AE743+AI743+AM743</f>
        <v>0</v>
      </c>
      <c r="AR743" s="116" t="s">
        <v>122</v>
      </c>
      <c r="AS743" s="117">
        <f aca="true" t="shared" si="335" ref="AS743:AX743">SUM(AS744:AS745)</f>
        <v>0</v>
      </c>
      <c r="AT743" s="117">
        <f t="shared" si="335"/>
        <v>0</v>
      </c>
      <c r="AU743" s="117">
        <f t="shared" si="335"/>
        <v>0.354</v>
      </c>
      <c r="AV743" s="117">
        <f t="shared" si="335"/>
        <v>2.4</v>
      </c>
      <c r="AW743" s="117">
        <f t="shared" si="335"/>
        <v>0</v>
      </c>
      <c r="AX743" s="117">
        <f t="shared" si="335"/>
        <v>0</v>
      </c>
      <c r="AY743" s="98">
        <f>SUM(AS743:AX743)</f>
        <v>2.754</v>
      </c>
      <c r="AZ743" s="74"/>
    </row>
    <row r="744" spans="2:52" ht="90">
      <c r="B744" s="73"/>
      <c r="C744" s="223"/>
      <c r="D744" s="238"/>
      <c r="E744" s="229"/>
      <c r="F744" s="220"/>
      <c r="G744" s="211"/>
      <c r="H744" s="211"/>
      <c r="I744" s="217"/>
      <c r="J744" s="217"/>
      <c r="K744" s="220"/>
      <c r="L744" s="220"/>
      <c r="M744" s="217"/>
      <c r="N744" s="217"/>
      <c r="O744" s="217"/>
      <c r="P744" s="211"/>
      <c r="Q744" s="211"/>
      <c r="R744" s="217"/>
      <c r="S744" s="217"/>
      <c r="T744" s="211"/>
      <c r="U744" s="211"/>
      <c r="V744" s="217"/>
      <c r="W744" s="217"/>
      <c r="X744" s="211"/>
      <c r="Y744" s="211"/>
      <c r="Z744" s="217"/>
      <c r="AA744" s="217"/>
      <c r="AB744" s="211"/>
      <c r="AC744" s="211"/>
      <c r="AD744" s="217"/>
      <c r="AE744" s="217"/>
      <c r="AF744" s="211"/>
      <c r="AG744" s="211"/>
      <c r="AH744" s="217"/>
      <c r="AI744" s="217"/>
      <c r="AJ744" s="211"/>
      <c r="AK744" s="211"/>
      <c r="AL744" s="211"/>
      <c r="AM744" s="211"/>
      <c r="AN744" s="214"/>
      <c r="AO744" s="214"/>
      <c r="AP744" s="214"/>
      <c r="AQ744" s="209"/>
      <c r="AR744" s="118" t="s">
        <v>354</v>
      </c>
      <c r="AS744" s="119"/>
      <c r="AT744" s="119"/>
      <c r="AU744" s="119">
        <f>0.3*1.18</f>
        <v>0.354</v>
      </c>
      <c r="AV744" s="119">
        <v>2.4</v>
      </c>
      <c r="AW744" s="119"/>
      <c r="AX744" s="120"/>
      <c r="AY744" s="98">
        <f>SUM(AS744:AX744)</f>
        <v>2.754</v>
      </c>
      <c r="AZ744" s="74"/>
    </row>
    <row r="745" spans="2:52" ht="12.75">
      <c r="B745" s="73"/>
      <c r="C745" s="224"/>
      <c r="D745" s="239"/>
      <c r="E745" s="230"/>
      <c r="F745" s="221"/>
      <c r="G745" s="212"/>
      <c r="H745" s="212"/>
      <c r="I745" s="218"/>
      <c r="J745" s="218"/>
      <c r="K745" s="221"/>
      <c r="L745" s="221"/>
      <c r="M745" s="218"/>
      <c r="N745" s="218"/>
      <c r="O745" s="218"/>
      <c r="P745" s="212"/>
      <c r="Q745" s="212"/>
      <c r="R745" s="218"/>
      <c r="S745" s="218"/>
      <c r="T745" s="212"/>
      <c r="U745" s="212"/>
      <c r="V745" s="218"/>
      <c r="W745" s="218"/>
      <c r="X745" s="212"/>
      <c r="Y745" s="212"/>
      <c r="Z745" s="218"/>
      <c r="AA745" s="218"/>
      <c r="AB745" s="212"/>
      <c r="AC745" s="212"/>
      <c r="AD745" s="218"/>
      <c r="AE745" s="218"/>
      <c r="AF745" s="212"/>
      <c r="AG745" s="212"/>
      <c r="AH745" s="218"/>
      <c r="AI745" s="218"/>
      <c r="AJ745" s="212"/>
      <c r="AK745" s="212"/>
      <c r="AL745" s="212"/>
      <c r="AM745" s="212"/>
      <c r="AN745" s="215"/>
      <c r="AO745" s="215"/>
      <c r="AP745" s="215"/>
      <c r="AQ745" s="209"/>
      <c r="AR745" s="121" t="s">
        <v>124</v>
      </c>
      <c r="AS745" s="121"/>
      <c r="AT745" s="121"/>
      <c r="AU745" s="121"/>
      <c r="AV745" s="121"/>
      <c r="AW745" s="121"/>
      <c r="AX745" s="121"/>
      <c r="AY745" s="122"/>
      <c r="AZ745" s="74"/>
    </row>
    <row r="746" spans="2:52" ht="22.5">
      <c r="B746" s="73"/>
      <c r="C746" s="222" t="s">
        <v>626</v>
      </c>
      <c r="D746" s="237" t="s">
        <v>627</v>
      </c>
      <c r="E746" s="228"/>
      <c r="F746" s="219" t="s">
        <v>121</v>
      </c>
      <c r="G746" s="210"/>
      <c r="H746" s="210"/>
      <c r="I746" s="216">
        <v>2.1</v>
      </c>
      <c r="J746" s="216">
        <v>0</v>
      </c>
      <c r="K746" s="219">
        <v>2013</v>
      </c>
      <c r="L746" s="219">
        <v>2014</v>
      </c>
      <c r="M746" s="216">
        <f>AY747</f>
        <v>3.6</v>
      </c>
      <c r="N746" s="216"/>
      <c r="O746" s="216">
        <f>AU747</f>
        <v>1</v>
      </c>
      <c r="P746" s="210"/>
      <c r="Q746" s="210"/>
      <c r="R746" s="216"/>
      <c r="S746" s="216"/>
      <c r="T746" s="210"/>
      <c r="U746" s="210"/>
      <c r="V746" s="216"/>
      <c r="W746" s="216"/>
      <c r="X746" s="210"/>
      <c r="Y746" s="210"/>
      <c r="Z746" s="216"/>
      <c r="AA746" s="216"/>
      <c r="AB746" s="210"/>
      <c r="AC746" s="210"/>
      <c r="AD746" s="216">
        <v>2.1</v>
      </c>
      <c r="AE746" s="216"/>
      <c r="AF746" s="210"/>
      <c r="AG746" s="210"/>
      <c r="AH746" s="216"/>
      <c r="AI746" s="216"/>
      <c r="AJ746" s="210"/>
      <c r="AK746" s="210"/>
      <c r="AL746" s="210"/>
      <c r="AM746" s="210"/>
      <c r="AN746" s="213">
        <f>P746+T746+X746+AB746+AF746+AJ746</f>
        <v>0</v>
      </c>
      <c r="AO746" s="213">
        <f>Q746+U746+Y746+AC746+AG746+AK746</f>
        <v>0</v>
      </c>
      <c r="AP746" s="213">
        <f>R746+V746+Z746+AD746+AH746+AL746</f>
        <v>2.1</v>
      </c>
      <c r="AQ746" s="209">
        <f>S746+W746+AA746+AE746+AI746+AM746</f>
        <v>0</v>
      </c>
      <c r="AR746" s="116" t="s">
        <v>122</v>
      </c>
      <c r="AS746" s="117">
        <f aca="true" t="shared" si="336" ref="AS746:AX746">SUM(AS747:AS748)</f>
        <v>0</v>
      </c>
      <c r="AT746" s="117">
        <f t="shared" si="336"/>
        <v>0</v>
      </c>
      <c r="AU746" s="117">
        <f t="shared" si="336"/>
        <v>1</v>
      </c>
      <c r="AV746" s="117">
        <f t="shared" si="336"/>
        <v>2.6</v>
      </c>
      <c r="AW746" s="117">
        <f t="shared" si="336"/>
        <v>0</v>
      </c>
      <c r="AX746" s="117">
        <f t="shared" si="336"/>
        <v>0</v>
      </c>
      <c r="AY746" s="98">
        <f>SUM(AS746:AX746)</f>
        <v>3.6</v>
      </c>
      <c r="AZ746" s="74"/>
    </row>
    <row r="747" spans="2:52" ht="90">
      <c r="B747" s="73"/>
      <c r="C747" s="223"/>
      <c r="D747" s="238"/>
      <c r="E747" s="229"/>
      <c r="F747" s="220"/>
      <c r="G747" s="211"/>
      <c r="H747" s="211"/>
      <c r="I747" s="217"/>
      <c r="J747" s="217"/>
      <c r="K747" s="220"/>
      <c r="L747" s="220"/>
      <c r="M747" s="217"/>
      <c r="N747" s="217"/>
      <c r="O747" s="217"/>
      <c r="P747" s="211"/>
      <c r="Q747" s="211"/>
      <c r="R747" s="217"/>
      <c r="S747" s="217"/>
      <c r="T747" s="211"/>
      <c r="U747" s="211"/>
      <c r="V747" s="217"/>
      <c r="W747" s="217"/>
      <c r="X747" s="211"/>
      <c r="Y747" s="211"/>
      <c r="Z747" s="217"/>
      <c r="AA747" s="217"/>
      <c r="AB747" s="211"/>
      <c r="AC747" s="211"/>
      <c r="AD747" s="217"/>
      <c r="AE747" s="217"/>
      <c r="AF747" s="211"/>
      <c r="AG747" s="211"/>
      <c r="AH747" s="217"/>
      <c r="AI747" s="217"/>
      <c r="AJ747" s="211"/>
      <c r="AK747" s="211"/>
      <c r="AL747" s="211"/>
      <c r="AM747" s="211"/>
      <c r="AN747" s="214"/>
      <c r="AO747" s="214"/>
      <c r="AP747" s="214"/>
      <c r="AQ747" s="209"/>
      <c r="AR747" s="118" t="s">
        <v>354</v>
      </c>
      <c r="AS747" s="119"/>
      <c r="AT747" s="119"/>
      <c r="AU747" s="119">
        <v>1</v>
      </c>
      <c r="AV747" s="119">
        <v>2.6</v>
      </c>
      <c r="AW747" s="119"/>
      <c r="AX747" s="120"/>
      <c r="AY747" s="98">
        <f>SUM(AS747:AX747)</f>
        <v>3.6</v>
      </c>
      <c r="AZ747" s="74"/>
    </row>
    <row r="748" spans="2:52" ht="12.75">
      <c r="B748" s="73"/>
      <c r="C748" s="224"/>
      <c r="D748" s="239"/>
      <c r="E748" s="230"/>
      <c r="F748" s="221"/>
      <c r="G748" s="212"/>
      <c r="H748" s="212"/>
      <c r="I748" s="218"/>
      <c r="J748" s="218"/>
      <c r="K748" s="221"/>
      <c r="L748" s="221"/>
      <c r="M748" s="218"/>
      <c r="N748" s="218"/>
      <c r="O748" s="218"/>
      <c r="P748" s="212"/>
      <c r="Q748" s="212"/>
      <c r="R748" s="218"/>
      <c r="S748" s="218"/>
      <c r="T748" s="212"/>
      <c r="U748" s="212"/>
      <c r="V748" s="218"/>
      <c r="W748" s="218"/>
      <c r="X748" s="212"/>
      <c r="Y748" s="212"/>
      <c r="Z748" s="218"/>
      <c r="AA748" s="218"/>
      <c r="AB748" s="212"/>
      <c r="AC748" s="212"/>
      <c r="AD748" s="218"/>
      <c r="AE748" s="218"/>
      <c r="AF748" s="212"/>
      <c r="AG748" s="212"/>
      <c r="AH748" s="218"/>
      <c r="AI748" s="218"/>
      <c r="AJ748" s="212"/>
      <c r="AK748" s="212"/>
      <c r="AL748" s="212"/>
      <c r="AM748" s="212"/>
      <c r="AN748" s="215"/>
      <c r="AO748" s="215"/>
      <c r="AP748" s="215"/>
      <c r="AQ748" s="209"/>
      <c r="AR748" s="121" t="s">
        <v>124</v>
      </c>
      <c r="AS748" s="121"/>
      <c r="AT748" s="121"/>
      <c r="AU748" s="121"/>
      <c r="AV748" s="121"/>
      <c r="AW748" s="121"/>
      <c r="AX748" s="121"/>
      <c r="AY748" s="122"/>
      <c r="AZ748" s="74"/>
    </row>
    <row r="749" spans="2:52" ht="22.5">
      <c r="B749" s="73"/>
      <c r="C749" s="222" t="s">
        <v>628</v>
      </c>
      <c r="D749" s="237" t="s">
        <v>629</v>
      </c>
      <c r="E749" s="228"/>
      <c r="F749" s="219" t="s">
        <v>121</v>
      </c>
      <c r="G749" s="210"/>
      <c r="H749" s="210"/>
      <c r="I749" s="216">
        <v>0.9</v>
      </c>
      <c r="J749" s="216">
        <v>0</v>
      </c>
      <c r="K749" s="219">
        <v>2013</v>
      </c>
      <c r="L749" s="219">
        <v>2014</v>
      </c>
      <c r="M749" s="216">
        <f>AY750</f>
        <v>3.1</v>
      </c>
      <c r="N749" s="216"/>
      <c r="O749" s="216">
        <f>AU750</f>
        <v>1</v>
      </c>
      <c r="P749" s="210"/>
      <c r="Q749" s="210"/>
      <c r="R749" s="216"/>
      <c r="S749" s="216"/>
      <c r="T749" s="210"/>
      <c r="U749" s="210"/>
      <c r="V749" s="216"/>
      <c r="W749" s="216"/>
      <c r="X749" s="210"/>
      <c r="Y749" s="210"/>
      <c r="Z749" s="216"/>
      <c r="AA749" s="216"/>
      <c r="AB749" s="210"/>
      <c r="AC749" s="210"/>
      <c r="AD749" s="216">
        <v>0.9</v>
      </c>
      <c r="AE749" s="216"/>
      <c r="AF749" s="210"/>
      <c r="AG749" s="210"/>
      <c r="AH749" s="216"/>
      <c r="AI749" s="216"/>
      <c r="AJ749" s="210"/>
      <c r="AK749" s="210"/>
      <c r="AL749" s="210"/>
      <c r="AM749" s="210"/>
      <c r="AN749" s="213">
        <f>P749+T749+X749+AB749+AF749+AJ749</f>
        <v>0</v>
      </c>
      <c r="AO749" s="213">
        <f>Q749+U749+Y749+AC749+AG749+AK749</f>
        <v>0</v>
      </c>
      <c r="AP749" s="213">
        <f>R749+V749+Z749+AD749+AH749+AL749</f>
        <v>0.9</v>
      </c>
      <c r="AQ749" s="209">
        <f>S749+W749+AA749+AE749+AI749+AM749</f>
        <v>0</v>
      </c>
      <c r="AR749" s="116" t="s">
        <v>122</v>
      </c>
      <c r="AS749" s="117">
        <f aca="true" t="shared" si="337" ref="AS749:AX749">SUM(AS750:AS751)</f>
        <v>0</v>
      </c>
      <c r="AT749" s="117">
        <f t="shared" si="337"/>
        <v>0</v>
      </c>
      <c r="AU749" s="117">
        <f t="shared" si="337"/>
        <v>1</v>
      </c>
      <c r="AV749" s="117">
        <f t="shared" si="337"/>
        <v>2.1</v>
      </c>
      <c r="AW749" s="117">
        <f t="shared" si="337"/>
        <v>0</v>
      </c>
      <c r="AX749" s="117">
        <f t="shared" si="337"/>
        <v>0</v>
      </c>
      <c r="AY749" s="98">
        <f>SUM(AS749:AX749)</f>
        <v>3.1</v>
      </c>
      <c r="AZ749" s="74"/>
    </row>
    <row r="750" spans="2:52" ht="90">
      <c r="B750" s="73"/>
      <c r="C750" s="223"/>
      <c r="D750" s="238"/>
      <c r="E750" s="229"/>
      <c r="F750" s="220"/>
      <c r="G750" s="211"/>
      <c r="H750" s="211"/>
      <c r="I750" s="217"/>
      <c r="J750" s="217"/>
      <c r="K750" s="220"/>
      <c r="L750" s="220"/>
      <c r="M750" s="217"/>
      <c r="N750" s="217"/>
      <c r="O750" s="217"/>
      <c r="P750" s="211"/>
      <c r="Q750" s="211"/>
      <c r="R750" s="217"/>
      <c r="S750" s="217"/>
      <c r="T750" s="211"/>
      <c r="U750" s="211"/>
      <c r="V750" s="217"/>
      <c r="W750" s="217"/>
      <c r="X750" s="211"/>
      <c r="Y750" s="211"/>
      <c r="Z750" s="217"/>
      <c r="AA750" s="217"/>
      <c r="AB750" s="211"/>
      <c r="AC750" s="211"/>
      <c r="AD750" s="217"/>
      <c r="AE750" s="217"/>
      <c r="AF750" s="211"/>
      <c r="AG750" s="211"/>
      <c r="AH750" s="217"/>
      <c r="AI750" s="217"/>
      <c r="AJ750" s="211"/>
      <c r="AK750" s="211"/>
      <c r="AL750" s="211"/>
      <c r="AM750" s="211"/>
      <c r="AN750" s="214"/>
      <c r="AO750" s="214"/>
      <c r="AP750" s="214"/>
      <c r="AQ750" s="209"/>
      <c r="AR750" s="118" t="s">
        <v>354</v>
      </c>
      <c r="AS750" s="119"/>
      <c r="AT750" s="119"/>
      <c r="AU750" s="119">
        <v>1</v>
      </c>
      <c r="AV750" s="119">
        <v>2.1</v>
      </c>
      <c r="AW750" s="119"/>
      <c r="AX750" s="120"/>
      <c r="AY750" s="98">
        <f>SUM(AS750:AX750)</f>
        <v>3.1</v>
      </c>
      <c r="AZ750" s="74"/>
    </row>
    <row r="751" spans="2:52" ht="12.75">
      <c r="B751" s="73"/>
      <c r="C751" s="224"/>
      <c r="D751" s="239"/>
      <c r="E751" s="230"/>
      <c r="F751" s="221"/>
      <c r="G751" s="212"/>
      <c r="H751" s="212"/>
      <c r="I751" s="218"/>
      <c r="J751" s="218"/>
      <c r="K751" s="221"/>
      <c r="L751" s="221"/>
      <c r="M751" s="218"/>
      <c r="N751" s="218"/>
      <c r="O751" s="218"/>
      <c r="P751" s="212"/>
      <c r="Q751" s="212"/>
      <c r="R751" s="218"/>
      <c r="S751" s="218"/>
      <c r="T751" s="212"/>
      <c r="U751" s="212"/>
      <c r="V751" s="218"/>
      <c r="W751" s="218"/>
      <c r="X751" s="212"/>
      <c r="Y751" s="212"/>
      <c r="Z751" s="218"/>
      <c r="AA751" s="218"/>
      <c r="AB751" s="212"/>
      <c r="AC751" s="212"/>
      <c r="AD751" s="218"/>
      <c r="AE751" s="218"/>
      <c r="AF751" s="212"/>
      <c r="AG751" s="212"/>
      <c r="AH751" s="218"/>
      <c r="AI751" s="218"/>
      <c r="AJ751" s="212"/>
      <c r="AK751" s="212"/>
      <c r="AL751" s="212"/>
      <c r="AM751" s="212"/>
      <c r="AN751" s="215"/>
      <c r="AO751" s="215"/>
      <c r="AP751" s="215"/>
      <c r="AQ751" s="209"/>
      <c r="AR751" s="121" t="s">
        <v>124</v>
      </c>
      <c r="AS751" s="121"/>
      <c r="AT751" s="121"/>
      <c r="AU751" s="121"/>
      <c r="AV751" s="121"/>
      <c r="AW751" s="121"/>
      <c r="AX751" s="121"/>
      <c r="AY751" s="122"/>
      <c r="AZ751" s="74"/>
    </row>
    <row r="752" spans="2:52" ht="22.5">
      <c r="B752" s="73"/>
      <c r="C752" s="222" t="s">
        <v>630</v>
      </c>
      <c r="D752" s="237" t="s">
        <v>631</v>
      </c>
      <c r="E752" s="228"/>
      <c r="F752" s="219" t="s">
        <v>121</v>
      </c>
      <c r="G752" s="210"/>
      <c r="H752" s="210"/>
      <c r="I752" s="216">
        <v>0.75</v>
      </c>
      <c r="J752" s="216">
        <v>0</v>
      </c>
      <c r="K752" s="219">
        <v>2013</v>
      </c>
      <c r="L752" s="219">
        <v>2014</v>
      </c>
      <c r="M752" s="216">
        <f>AY753</f>
        <v>1.6</v>
      </c>
      <c r="N752" s="216"/>
      <c r="O752" s="216">
        <f>AU753</f>
        <v>0</v>
      </c>
      <c r="P752" s="210"/>
      <c r="Q752" s="210"/>
      <c r="R752" s="216"/>
      <c r="S752" s="216"/>
      <c r="T752" s="210"/>
      <c r="U752" s="210"/>
      <c r="V752" s="216"/>
      <c r="W752" s="216"/>
      <c r="X752" s="210"/>
      <c r="Y752" s="210"/>
      <c r="Z752" s="216"/>
      <c r="AA752" s="216"/>
      <c r="AB752" s="210"/>
      <c r="AC752" s="210"/>
      <c r="AD752" s="216">
        <v>0.75</v>
      </c>
      <c r="AE752" s="216"/>
      <c r="AF752" s="210"/>
      <c r="AG752" s="210"/>
      <c r="AH752" s="216"/>
      <c r="AI752" s="216"/>
      <c r="AJ752" s="210"/>
      <c r="AK752" s="210"/>
      <c r="AL752" s="210"/>
      <c r="AM752" s="210"/>
      <c r="AN752" s="213">
        <f>P752+T752+X752+AB752+AF752+AJ752</f>
        <v>0</v>
      </c>
      <c r="AO752" s="213">
        <f>Q752+U752+Y752+AC752+AG752+AK752</f>
        <v>0</v>
      </c>
      <c r="AP752" s="213">
        <f>R752+V752+Z752+AD752+AH752+AL752</f>
        <v>0.75</v>
      </c>
      <c r="AQ752" s="209">
        <f>S752+W752+AA752+AE752+AI752+AM752</f>
        <v>0</v>
      </c>
      <c r="AR752" s="116" t="s">
        <v>122</v>
      </c>
      <c r="AS752" s="117">
        <f aca="true" t="shared" si="338" ref="AS752:AX752">SUM(AS753:AS754)</f>
        <v>0</v>
      </c>
      <c r="AT752" s="117">
        <f t="shared" si="338"/>
        <v>0</v>
      </c>
      <c r="AU752" s="117">
        <f t="shared" si="338"/>
        <v>0</v>
      </c>
      <c r="AV752" s="117">
        <f t="shared" si="338"/>
        <v>1.6</v>
      </c>
      <c r="AW752" s="117">
        <f t="shared" si="338"/>
        <v>0</v>
      </c>
      <c r="AX752" s="117">
        <f t="shared" si="338"/>
        <v>0</v>
      </c>
      <c r="AY752" s="98">
        <f>SUM(AS752:AX752)</f>
        <v>1.6</v>
      </c>
      <c r="AZ752" s="74"/>
    </row>
    <row r="753" spans="2:52" ht="90">
      <c r="B753" s="73"/>
      <c r="C753" s="223"/>
      <c r="D753" s="238"/>
      <c r="E753" s="229"/>
      <c r="F753" s="220"/>
      <c r="G753" s="211"/>
      <c r="H753" s="211"/>
      <c r="I753" s="217"/>
      <c r="J753" s="217"/>
      <c r="K753" s="220"/>
      <c r="L753" s="220"/>
      <c r="M753" s="217"/>
      <c r="N753" s="217"/>
      <c r="O753" s="217"/>
      <c r="P753" s="211"/>
      <c r="Q753" s="211"/>
      <c r="R753" s="217"/>
      <c r="S753" s="217"/>
      <c r="T753" s="211"/>
      <c r="U753" s="211"/>
      <c r="V753" s="217"/>
      <c r="W753" s="217"/>
      <c r="X753" s="211"/>
      <c r="Y753" s="211"/>
      <c r="Z753" s="217"/>
      <c r="AA753" s="217"/>
      <c r="AB753" s="211"/>
      <c r="AC753" s="211"/>
      <c r="AD753" s="217"/>
      <c r="AE753" s="217"/>
      <c r="AF753" s="211"/>
      <c r="AG753" s="211"/>
      <c r="AH753" s="217"/>
      <c r="AI753" s="217"/>
      <c r="AJ753" s="211"/>
      <c r="AK753" s="211"/>
      <c r="AL753" s="211"/>
      <c r="AM753" s="211"/>
      <c r="AN753" s="214"/>
      <c r="AO753" s="214"/>
      <c r="AP753" s="214"/>
      <c r="AQ753" s="209"/>
      <c r="AR753" s="118" t="s">
        <v>354</v>
      </c>
      <c r="AS753" s="119"/>
      <c r="AT753" s="119"/>
      <c r="AU753" s="119">
        <v>0</v>
      </c>
      <c r="AV753" s="119">
        <v>1.6</v>
      </c>
      <c r="AW753" s="119"/>
      <c r="AX753" s="120"/>
      <c r="AY753" s="98">
        <f>SUM(AS753:AX753)</f>
        <v>1.6</v>
      </c>
      <c r="AZ753" s="74"/>
    </row>
    <row r="754" spans="2:52" ht="12.75">
      <c r="B754" s="73"/>
      <c r="C754" s="224"/>
      <c r="D754" s="239"/>
      <c r="E754" s="230"/>
      <c r="F754" s="221"/>
      <c r="G754" s="212"/>
      <c r="H754" s="212"/>
      <c r="I754" s="218"/>
      <c r="J754" s="218"/>
      <c r="K754" s="221"/>
      <c r="L754" s="221"/>
      <c r="M754" s="218"/>
      <c r="N754" s="218"/>
      <c r="O754" s="218"/>
      <c r="P754" s="212"/>
      <c r="Q754" s="212"/>
      <c r="R754" s="218"/>
      <c r="S754" s="218"/>
      <c r="T754" s="212"/>
      <c r="U754" s="212"/>
      <c r="V754" s="218"/>
      <c r="W754" s="218"/>
      <c r="X754" s="212"/>
      <c r="Y754" s="212"/>
      <c r="Z754" s="218"/>
      <c r="AA754" s="218"/>
      <c r="AB754" s="212"/>
      <c r="AC754" s="212"/>
      <c r="AD754" s="218"/>
      <c r="AE754" s="218"/>
      <c r="AF754" s="212"/>
      <c r="AG754" s="212"/>
      <c r="AH754" s="218"/>
      <c r="AI754" s="218"/>
      <c r="AJ754" s="212"/>
      <c r="AK754" s="212"/>
      <c r="AL754" s="212"/>
      <c r="AM754" s="212"/>
      <c r="AN754" s="215"/>
      <c r="AO754" s="215"/>
      <c r="AP754" s="215"/>
      <c r="AQ754" s="209"/>
      <c r="AR754" s="121" t="s">
        <v>124</v>
      </c>
      <c r="AS754" s="121"/>
      <c r="AT754" s="121"/>
      <c r="AU754" s="121"/>
      <c r="AV754" s="121"/>
      <c r="AW754" s="121"/>
      <c r="AX754" s="121"/>
      <c r="AY754" s="122"/>
      <c r="AZ754" s="74"/>
    </row>
    <row r="755" spans="2:52" ht="22.5">
      <c r="B755" s="73"/>
      <c r="C755" s="222" t="s">
        <v>632</v>
      </c>
      <c r="D755" s="237" t="s">
        <v>633</v>
      </c>
      <c r="E755" s="228"/>
      <c r="F755" s="219" t="s">
        <v>121</v>
      </c>
      <c r="G755" s="210"/>
      <c r="H755" s="210"/>
      <c r="I755" s="216">
        <v>0.38</v>
      </c>
      <c r="J755" s="216">
        <v>0</v>
      </c>
      <c r="K755" s="219">
        <v>2013</v>
      </c>
      <c r="L755" s="219">
        <v>2013</v>
      </c>
      <c r="M755" s="216">
        <f>AY756</f>
        <v>2</v>
      </c>
      <c r="N755" s="216"/>
      <c r="O755" s="216">
        <f>AU756</f>
        <v>1</v>
      </c>
      <c r="P755" s="210"/>
      <c r="Q755" s="210"/>
      <c r="R755" s="216"/>
      <c r="S755" s="216"/>
      <c r="T755" s="210"/>
      <c r="U755" s="210"/>
      <c r="V755" s="216"/>
      <c r="W755" s="216"/>
      <c r="X755" s="210"/>
      <c r="Y755" s="210"/>
      <c r="Z755" s="216">
        <v>0.38</v>
      </c>
      <c r="AA755" s="216"/>
      <c r="AB755" s="210"/>
      <c r="AC755" s="210"/>
      <c r="AD755" s="216"/>
      <c r="AE755" s="216"/>
      <c r="AF755" s="210"/>
      <c r="AG755" s="210"/>
      <c r="AH755" s="216"/>
      <c r="AI755" s="216"/>
      <c r="AJ755" s="210"/>
      <c r="AK755" s="210"/>
      <c r="AL755" s="210"/>
      <c r="AM755" s="210"/>
      <c r="AN755" s="213">
        <f>P755+T755+X755+AB755+AF755+AJ755</f>
        <v>0</v>
      </c>
      <c r="AO755" s="213">
        <f>Q755+U755+Y755+AC755+AG755+AK755</f>
        <v>0</v>
      </c>
      <c r="AP755" s="213">
        <f>R755+V755+Z755+AD755+AH755+AL755</f>
        <v>0.38</v>
      </c>
      <c r="AQ755" s="209">
        <f>S755+W755+AA755+AE755+AI755+AM755</f>
        <v>0</v>
      </c>
      <c r="AR755" s="116" t="s">
        <v>122</v>
      </c>
      <c r="AS755" s="117">
        <f aca="true" t="shared" si="339" ref="AS755:AX755">SUM(AS756:AS757)</f>
        <v>0</v>
      </c>
      <c r="AT755" s="117">
        <f t="shared" si="339"/>
        <v>0</v>
      </c>
      <c r="AU755" s="117">
        <f t="shared" si="339"/>
        <v>1</v>
      </c>
      <c r="AV755" s="117">
        <f t="shared" si="339"/>
        <v>1</v>
      </c>
      <c r="AW755" s="117">
        <f t="shared" si="339"/>
        <v>0</v>
      </c>
      <c r="AX755" s="117">
        <f t="shared" si="339"/>
        <v>0</v>
      </c>
      <c r="AY755" s="98">
        <f>SUM(AS755:AX755)</f>
        <v>2</v>
      </c>
      <c r="AZ755" s="74"/>
    </row>
    <row r="756" spans="2:52" ht="90">
      <c r="B756" s="73"/>
      <c r="C756" s="223"/>
      <c r="D756" s="238"/>
      <c r="E756" s="229"/>
      <c r="F756" s="220"/>
      <c r="G756" s="211"/>
      <c r="H756" s="211"/>
      <c r="I756" s="217"/>
      <c r="J756" s="217"/>
      <c r="K756" s="220"/>
      <c r="L756" s="220"/>
      <c r="M756" s="217"/>
      <c r="N756" s="217"/>
      <c r="O756" s="217"/>
      <c r="P756" s="211"/>
      <c r="Q756" s="211"/>
      <c r="R756" s="217"/>
      <c r="S756" s="217"/>
      <c r="T756" s="211"/>
      <c r="U756" s="211"/>
      <c r="V756" s="217"/>
      <c r="W756" s="217"/>
      <c r="X756" s="211"/>
      <c r="Y756" s="211"/>
      <c r="Z756" s="217"/>
      <c r="AA756" s="217"/>
      <c r="AB756" s="211"/>
      <c r="AC756" s="211"/>
      <c r="AD756" s="217"/>
      <c r="AE756" s="217"/>
      <c r="AF756" s="211"/>
      <c r="AG756" s="211"/>
      <c r="AH756" s="217"/>
      <c r="AI756" s="217"/>
      <c r="AJ756" s="211"/>
      <c r="AK756" s="211"/>
      <c r="AL756" s="211"/>
      <c r="AM756" s="211"/>
      <c r="AN756" s="214"/>
      <c r="AO756" s="214"/>
      <c r="AP756" s="214"/>
      <c r="AQ756" s="209"/>
      <c r="AR756" s="118" t="s">
        <v>354</v>
      </c>
      <c r="AS756" s="119"/>
      <c r="AT756" s="119"/>
      <c r="AU756" s="119">
        <v>1</v>
      </c>
      <c r="AV756" s="119">
        <v>1</v>
      </c>
      <c r="AW756" s="119"/>
      <c r="AX756" s="120"/>
      <c r="AY756" s="98">
        <f>SUM(AS756:AX756)</f>
        <v>2</v>
      </c>
      <c r="AZ756" s="74"/>
    </row>
    <row r="757" spans="2:52" ht="12.75">
      <c r="B757" s="73"/>
      <c r="C757" s="224"/>
      <c r="D757" s="239"/>
      <c r="E757" s="230"/>
      <c r="F757" s="221"/>
      <c r="G757" s="212"/>
      <c r="H757" s="212"/>
      <c r="I757" s="218"/>
      <c r="J757" s="218"/>
      <c r="K757" s="221"/>
      <c r="L757" s="221"/>
      <c r="M757" s="218"/>
      <c r="N757" s="218"/>
      <c r="O757" s="218"/>
      <c r="P757" s="212"/>
      <c r="Q757" s="212"/>
      <c r="R757" s="218"/>
      <c r="S757" s="218"/>
      <c r="T757" s="212"/>
      <c r="U757" s="212"/>
      <c r="V757" s="218"/>
      <c r="W757" s="218"/>
      <c r="X757" s="212"/>
      <c r="Y757" s="212"/>
      <c r="Z757" s="218"/>
      <c r="AA757" s="218"/>
      <c r="AB757" s="212"/>
      <c r="AC757" s="212"/>
      <c r="AD757" s="218"/>
      <c r="AE757" s="218"/>
      <c r="AF757" s="212"/>
      <c r="AG757" s="212"/>
      <c r="AH757" s="218"/>
      <c r="AI757" s="218"/>
      <c r="AJ757" s="212"/>
      <c r="AK757" s="212"/>
      <c r="AL757" s="212"/>
      <c r="AM757" s="212"/>
      <c r="AN757" s="215"/>
      <c r="AO757" s="215"/>
      <c r="AP757" s="215"/>
      <c r="AQ757" s="209"/>
      <c r="AR757" s="121" t="s">
        <v>124</v>
      </c>
      <c r="AS757" s="121"/>
      <c r="AT757" s="121"/>
      <c r="AU757" s="121"/>
      <c r="AV757" s="121"/>
      <c r="AW757" s="121"/>
      <c r="AX757" s="121"/>
      <c r="AY757" s="122"/>
      <c r="AZ757" s="74"/>
    </row>
    <row r="758" spans="2:52" ht="22.5">
      <c r="B758" s="73"/>
      <c r="C758" s="222" t="s">
        <v>634</v>
      </c>
      <c r="D758" s="237" t="s">
        <v>635</v>
      </c>
      <c r="E758" s="228"/>
      <c r="F758" s="219" t="s">
        <v>121</v>
      </c>
      <c r="G758" s="210"/>
      <c r="H758" s="210"/>
      <c r="I758" s="216">
        <v>0.68</v>
      </c>
      <c r="J758" s="216">
        <v>0</v>
      </c>
      <c r="K758" s="219">
        <v>2013</v>
      </c>
      <c r="L758" s="219">
        <v>2013</v>
      </c>
      <c r="M758" s="216">
        <f>AY759</f>
        <v>1.8</v>
      </c>
      <c r="N758" s="216"/>
      <c r="O758" s="216">
        <f>AU759</f>
        <v>1.8</v>
      </c>
      <c r="P758" s="210"/>
      <c r="Q758" s="210"/>
      <c r="R758" s="216"/>
      <c r="S758" s="216"/>
      <c r="T758" s="210"/>
      <c r="U758" s="210"/>
      <c r="V758" s="216"/>
      <c r="W758" s="216"/>
      <c r="X758" s="210"/>
      <c r="Y758" s="210"/>
      <c r="Z758" s="216">
        <v>0.68</v>
      </c>
      <c r="AA758" s="216"/>
      <c r="AB758" s="210"/>
      <c r="AC758" s="210"/>
      <c r="AD758" s="216"/>
      <c r="AE758" s="216"/>
      <c r="AF758" s="210"/>
      <c r="AG758" s="210"/>
      <c r="AH758" s="216"/>
      <c r="AI758" s="216"/>
      <c r="AJ758" s="210"/>
      <c r="AK758" s="210"/>
      <c r="AL758" s="210"/>
      <c r="AM758" s="210"/>
      <c r="AN758" s="213">
        <f>P758+T758+X758+AB758+AF758+AJ758</f>
        <v>0</v>
      </c>
      <c r="AO758" s="213">
        <f>Q758+U758+Y758+AC758+AG758+AK758</f>
        <v>0</v>
      </c>
      <c r="AP758" s="213">
        <f>R758+V758+Z758+AD758+AH758+AL758</f>
        <v>0.68</v>
      </c>
      <c r="AQ758" s="209">
        <f>S758+W758+AA758+AE758+AI758+AM758</f>
        <v>0</v>
      </c>
      <c r="AR758" s="116" t="s">
        <v>122</v>
      </c>
      <c r="AS758" s="117">
        <f aca="true" t="shared" si="340" ref="AS758:AX758">SUM(AS759:AS760)</f>
        <v>0</v>
      </c>
      <c r="AT758" s="117">
        <f t="shared" si="340"/>
        <v>0</v>
      </c>
      <c r="AU758" s="117">
        <f t="shared" si="340"/>
        <v>1.8</v>
      </c>
      <c r="AV758" s="117">
        <f t="shared" si="340"/>
        <v>0</v>
      </c>
      <c r="AW758" s="117">
        <f t="shared" si="340"/>
        <v>0</v>
      </c>
      <c r="AX758" s="117">
        <f t="shared" si="340"/>
        <v>0</v>
      </c>
      <c r="AY758" s="98">
        <f>SUM(AS758:AX758)</f>
        <v>1.8</v>
      </c>
      <c r="AZ758" s="74"/>
    </row>
    <row r="759" spans="2:52" ht="90">
      <c r="B759" s="73"/>
      <c r="C759" s="223"/>
      <c r="D759" s="238"/>
      <c r="E759" s="229"/>
      <c r="F759" s="220"/>
      <c r="G759" s="211"/>
      <c r="H759" s="211"/>
      <c r="I759" s="217"/>
      <c r="J759" s="217"/>
      <c r="K759" s="220"/>
      <c r="L759" s="220"/>
      <c r="M759" s="217"/>
      <c r="N759" s="217"/>
      <c r="O759" s="217"/>
      <c r="P759" s="211"/>
      <c r="Q759" s="211"/>
      <c r="R759" s="217"/>
      <c r="S759" s="217"/>
      <c r="T759" s="211"/>
      <c r="U759" s="211"/>
      <c r="V759" s="217"/>
      <c r="W759" s="217"/>
      <c r="X759" s="211"/>
      <c r="Y759" s="211"/>
      <c r="Z759" s="217"/>
      <c r="AA759" s="217"/>
      <c r="AB759" s="211"/>
      <c r="AC759" s="211"/>
      <c r="AD759" s="217"/>
      <c r="AE759" s="217"/>
      <c r="AF759" s="211"/>
      <c r="AG759" s="211"/>
      <c r="AH759" s="217"/>
      <c r="AI759" s="217"/>
      <c r="AJ759" s="211"/>
      <c r="AK759" s="211"/>
      <c r="AL759" s="211"/>
      <c r="AM759" s="211"/>
      <c r="AN759" s="214"/>
      <c r="AO759" s="214"/>
      <c r="AP759" s="214"/>
      <c r="AQ759" s="209"/>
      <c r="AR759" s="118" t="s">
        <v>354</v>
      </c>
      <c r="AS759" s="119"/>
      <c r="AT759" s="119"/>
      <c r="AU759" s="119">
        <v>1.8</v>
      </c>
      <c r="AV759" s="119"/>
      <c r="AW759" s="119"/>
      <c r="AX759" s="120"/>
      <c r="AY759" s="98">
        <f>SUM(AS759:AX759)</f>
        <v>1.8</v>
      </c>
      <c r="AZ759" s="74"/>
    </row>
    <row r="760" spans="2:52" ht="12.75">
      <c r="B760" s="73"/>
      <c r="C760" s="224"/>
      <c r="D760" s="239"/>
      <c r="E760" s="230"/>
      <c r="F760" s="221"/>
      <c r="G760" s="212"/>
      <c r="H760" s="212"/>
      <c r="I760" s="218"/>
      <c r="J760" s="218"/>
      <c r="K760" s="221"/>
      <c r="L760" s="221"/>
      <c r="M760" s="218"/>
      <c r="N760" s="218"/>
      <c r="O760" s="218"/>
      <c r="P760" s="212"/>
      <c r="Q760" s="212"/>
      <c r="R760" s="218"/>
      <c r="S760" s="218"/>
      <c r="T760" s="212"/>
      <c r="U760" s="212"/>
      <c r="V760" s="218"/>
      <c r="W760" s="218"/>
      <c r="X760" s="212"/>
      <c r="Y760" s="212"/>
      <c r="Z760" s="218"/>
      <c r="AA760" s="218"/>
      <c r="AB760" s="212"/>
      <c r="AC760" s="212"/>
      <c r="AD760" s="218"/>
      <c r="AE760" s="218"/>
      <c r="AF760" s="212"/>
      <c r="AG760" s="212"/>
      <c r="AH760" s="218"/>
      <c r="AI760" s="218"/>
      <c r="AJ760" s="212"/>
      <c r="AK760" s="212"/>
      <c r="AL760" s="212"/>
      <c r="AM760" s="212"/>
      <c r="AN760" s="215"/>
      <c r="AO760" s="215"/>
      <c r="AP760" s="215"/>
      <c r="AQ760" s="209"/>
      <c r="AR760" s="121" t="s">
        <v>124</v>
      </c>
      <c r="AS760" s="121"/>
      <c r="AT760" s="121"/>
      <c r="AU760" s="121"/>
      <c r="AV760" s="121"/>
      <c r="AW760" s="121"/>
      <c r="AX760" s="121"/>
      <c r="AY760" s="122"/>
      <c r="AZ760" s="74"/>
    </row>
    <row r="761" spans="2:52" ht="22.5">
      <c r="B761" s="73"/>
      <c r="C761" s="222" t="s">
        <v>636</v>
      </c>
      <c r="D761" s="237" t="s">
        <v>637</v>
      </c>
      <c r="E761" s="228"/>
      <c r="F761" s="219" t="s">
        <v>121</v>
      </c>
      <c r="G761" s="210"/>
      <c r="H761" s="210"/>
      <c r="I761" s="216">
        <v>0.4</v>
      </c>
      <c r="J761" s="216">
        <v>0</v>
      </c>
      <c r="K761" s="219">
        <v>2013</v>
      </c>
      <c r="L761" s="219">
        <v>2013</v>
      </c>
      <c r="M761" s="216">
        <f>AY762</f>
        <v>1.8</v>
      </c>
      <c r="N761" s="216"/>
      <c r="O761" s="216">
        <f>AU762</f>
        <v>0</v>
      </c>
      <c r="P761" s="210"/>
      <c r="Q761" s="210"/>
      <c r="R761" s="216"/>
      <c r="S761" s="216"/>
      <c r="T761" s="210"/>
      <c r="U761" s="210"/>
      <c r="V761" s="216"/>
      <c r="W761" s="216"/>
      <c r="X761" s="210"/>
      <c r="Y761" s="210"/>
      <c r="Z761" s="216">
        <v>0.4</v>
      </c>
      <c r="AA761" s="216"/>
      <c r="AB761" s="210"/>
      <c r="AC761" s="210"/>
      <c r="AD761" s="216"/>
      <c r="AE761" s="216"/>
      <c r="AF761" s="210"/>
      <c r="AG761" s="210"/>
      <c r="AH761" s="216"/>
      <c r="AI761" s="216"/>
      <c r="AJ761" s="210"/>
      <c r="AK761" s="210"/>
      <c r="AL761" s="210"/>
      <c r="AM761" s="210"/>
      <c r="AN761" s="213">
        <f>P761+T761+X761+AB761+AF761+AJ761</f>
        <v>0</v>
      </c>
      <c r="AO761" s="213">
        <f>Q761+U761+Y761+AC761+AG761+AK761</f>
        <v>0</v>
      </c>
      <c r="AP761" s="213">
        <f>R761+V761+Z761+AD761+AH761+AL761</f>
        <v>0.4</v>
      </c>
      <c r="AQ761" s="209">
        <f>S761+W761+AA761+AE761+AI761+AM761</f>
        <v>0</v>
      </c>
      <c r="AR761" s="116" t="s">
        <v>122</v>
      </c>
      <c r="AS761" s="117">
        <f aca="true" t="shared" si="341" ref="AS761:AX761">SUM(AS762:AS763)</f>
        <v>0</v>
      </c>
      <c r="AT761" s="117">
        <f t="shared" si="341"/>
        <v>0</v>
      </c>
      <c r="AU761" s="117">
        <f t="shared" si="341"/>
        <v>0</v>
      </c>
      <c r="AV761" s="117">
        <f t="shared" si="341"/>
        <v>1.8</v>
      </c>
      <c r="AW761" s="117">
        <f t="shared" si="341"/>
        <v>0</v>
      </c>
      <c r="AX761" s="117">
        <f t="shared" si="341"/>
        <v>0</v>
      </c>
      <c r="AY761" s="98">
        <f>SUM(AS761:AX761)</f>
        <v>1.8</v>
      </c>
      <c r="AZ761" s="74"/>
    </row>
    <row r="762" spans="2:52" ht="90">
      <c r="B762" s="73"/>
      <c r="C762" s="223"/>
      <c r="D762" s="238"/>
      <c r="E762" s="229"/>
      <c r="F762" s="220"/>
      <c r="G762" s="211"/>
      <c r="H762" s="211"/>
      <c r="I762" s="217"/>
      <c r="J762" s="217"/>
      <c r="K762" s="220"/>
      <c r="L762" s="220"/>
      <c r="M762" s="217"/>
      <c r="N762" s="217"/>
      <c r="O762" s="217"/>
      <c r="P762" s="211"/>
      <c r="Q762" s="211"/>
      <c r="R762" s="217"/>
      <c r="S762" s="217"/>
      <c r="T762" s="211"/>
      <c r="U762" s="211"/>
      <c r="V762" s="217"/>
      <c r="W762" s="217"/>
      <c r="X762" s="211"/>
      <c r="Y762" s="211"/>
      <c r="Z762" s="217"/>
      <c r="AA762" s="217"/>
      <c r="AB762" s="211"/>
      <c r="AC762" s="211"/>
      <c r="AD762" s="217"/>
      <c r="AE762" s="217"/>
      <c r="AF762" s="211"/>
      <c r="AG762" s="211"/>
      <c r="AH762" s="217"/>
      <c r="AI762" s="217"/>
      <c r="AJ762" s="211"/>
      <c r="AK762" s="211"/>
      <c r="AL762" s="211"/>
      <c r="AM762" s="211"/>
      <c r="AN762" s="214"/>
      <c r="AO762" s="214"/>
      <c r="AP762" s="214"/>
      <c r="AQ762" s="209"/>
      <c r="AR762" s="118" t="s">
        <v>354</v>
      </c>
      <c r="AS762" s="119"/>
      <c r="AT762" s="119"/>
      <c r="AU762" s="119">
        <v>0</v>
      </c>
      <c r="AV762" s="119">
        <v>1.8</v>
      </c>
      <c r="AW762" s="119"/>
      <c r="AX762" s="120"/>
      <c r="AY762" s="98">
        <f>SUM(AS762:AX762)</f>
        <v>1.8</v>
      </c>
      <c r="AZ762" s="74"/>
    </row>
    <row r="763" spans="2:52" ht="12.75">
      <c r="B763" s="73"/>
      <c r="C763" s="224"/>
      <c r="D763" s="239"/>
      <c r="E763" s="230"/>
      <c r="F763" s="221"/>
      <c r="G763" s="212"/>
      <c r="H763" s="212"/>
      <c r="I763" s="218"/>
      <c r="J763" s="218"/>
      <c r="K763" s="221"/>
      <c r="L763" s="221"/>
      <c r="M763" s="218"/>
      <c r="N763" s="218"/>
      <c r="O763" s="218"/>
      <c r="P763" s="212"/>
      <c r="Q763" s="212"/>
      <c r="R763" s="218"/>
      <c r="S763" s="218"/>
      <c r="T763" s="212"/>
      <c r="U763" s="212"/>
      <c r="V763" s="218"/>
      <c r="W763" s="218"/>
      <c r="X763" s="212"/>
      <c r="Y763" s="212"/>
      <c r="Z763" s="218"/>
      <c r="AA763" s="218"/>
      <c r="AB763" s="212"/>
      <c r="AC763" s="212"/>
      <c r="AD763" s="218"/>
      <c r="AE763" s="218"/>
      <c r="AF763" s="212"/>
      <c r="AG763" s="212"/>
      <c r="AH763" s="218"/>
      <c r="AI763" s="218"/>
      <c r="AJ763" s="212"/>
      <c r="AK763" s="212"/>
      <c r="AL763" s="212"/>
      <c r="AM763" s="212"/>
      <c r="AN763" s="215"/>
      <c r="AO763" s="215"/>
      <c r="AP763" s="215"/>
      <c r="AQ763" s="209"/>
      <c r="AR763" s="121" t="s">
        <v>124</v>
      </c>
      <c r="AS763" s="121"/>
      <c r="AT763" s="121"/>
      <c r="AU763" s="121"/>
      <c r="AV763" s="121"/>
      <c r="AW763" s="121"/>
      <c r="AX763" s="121"/>
      <c r="AY763" s="122"/>
      <c r="AZ763" s="74"/>
    </row>
    <row r="764" spans="2:52" ht="22.5">
      <c r="B764" s="73"/>
      <c r="C764" s="222" t="s">
        <v>638</v>
      </c>
      <c r="D764" s="237" t="s">
        <v>639</v>
      </c>
      <c r="E764" s="228"/>
      <c r="F764" s="219" t="s">
        <v>121</v>
      </c>
      <c r="G764" s="210"/>
      <c r="H764" s="210"/>
      <c r="I764" s="216">
        <v>2.8</v>
      </c>
      <c r="J764" s="216">
        <v>0</v>
      </c>
      <c r="K764" s="219">
        <v>2013</v>
      </c>
      <c r="L764" s="219">
        <v>2014</v>
      </c>
      <c r="M764" s="216">
        <f>AY765</f>
        <v>4.2</v>
      </c>
      <c r="N764" s="216"/>
      <c r="O764" s="216">
        <f>AU765</f>
        <v>0</v>
      </c>
      <c r="P764" s="210"/>
      <c r="Q764" s="210"/>
      <c r="R764" s="216"/>
      <c r="S764" s="216"/>
      <c r="T764" s="210"/>
      <c r="U764" s="210"/>
      <c r="V764" s="216"/>
      <c r="W764" s="216"/>
      <c r="X764" s="210"/>
      <c r="Y764" s="210"/>
      <c r="Z764" s="216"/>
      <c r="AA764" s="216"/>
      <c r="AB764" s="210"/>
      <c r="AC764" s="210"/>
      <c r="AD764" s="216">
        <v>2.8</v>
      </c>
      <c r="AE764" s="216"/>
      <c r="AF764" s="210"/>
      <c r="AG764" s="210"/>
      <c r="AH764" s="216"/>
      <c r="AI764" s="216"/>
      <c r="AJ764" s="210"/>
      <c r="AK764" s="210"/>
      <c r="AL764" s="210"/>
      <c r="AM764" s="210"/>
      <c r="AN764" s="213">
        <f>P764+T764+X764+AB764+AF764+AJ764</f>
        <v>0</v>
      </c>
      <c r="AO764" s="213">
        <f>Q764+U764+Y764+AC764+AG764+AK764</f>
        <v>0</v>
      </c>
      <c r="AP764" s="213">
        <f>R764+V764+Z764+AD764+AH764+AL764</f>
        <v>2.8</v>
      </c>
      <c r="AQ764" s="209">
        <f>S764+W764+AA764+AE764+AI764+AM764</f>
        <v>0</v>
      </c>
      <c r="AR764" s="116" t="s">
        <v>122</v>
      </c>
      <c r="AS764" s="117">
        <f aca="true" t="shared" si="342" ref="AS764:AX764">SUM(AS765:AS766)</f>
        <v>0</v>
      </c>
      <c r="AT764" s="117">
        <f t="shared" si="342"/>
        <v>0</v>
      </c>
      <c r="AU764" s="117">
        <f t="shared" si="342"/>
        <v>0</v>
      </c>
      <c r="AV764" s="117">
        <f t="shared" si="342"/>
        <v>4.2</v>
      </c>
      <c r="AW764" s="117">
        <f t="shared" si="342"/>
        <v>0</v>
      </c>
      <c r="AX764" s="117">
        <f t="shared" si="342"/>
        <v>0</v>
      </c>
      <c r="AY764" s="98">
        <f>SUM(AS764:AX764)</f>
        <v>4.2</v>
      </c>
      <c r="AZ764" s="74"/>
    </row>
    <row r="765" spans="2:52" ht="90">
      <c r="B765" s="73"/>
      <c r="C765" s="223"/>
      <c r="D765" s="238"/>
      <c r="E765" s="229"/>
      <c r="F765" s="220"/>
      <c r="G765" s="211"/>
      <c r="H765" s="211"/>
      <c r="I765" s="217"/>
      <c r="J765" s="217"/>
      <c r="K765" s="220"/>
      <c r="L765" s="220"/>
      <c r="M765" s="217"/>
      <c r="N765" s="217"/>
      <c r="O765" s="217"/>
      <c r="P765" s="211"/>
      <c r="Q765" s="211"/>
      <c r="R765" s="217"/>
      <c r="S765" s="217"/>
      <c r="T765" s="211"/>
      <c r="U765" s="211"/>
      <c r="V765" s="217"/>
      <c r="W765" s="217"/>
      <c r="X765" s="211"/>
      <c r="Y765" s="211"/>
      <c r="Z765" s="217"/>
      <c r="AA765" s="217"/>
      <c r="AB765" s="211"/>
      <c r="AC765" s="211"/>
      <c r="AD765" s="217"/>
      <c r="AE765" s="217"/>
      <c r="AF765" s="211"/>
      <c r="AG765" s="211"/>
      <c r="AH765" s="217"/>
      <c r="AI765" s="217"/>
      <c r="AJ765" s="211"/>
      <c r="AK765" s="211"/>
      <c r="AL765" s="211"/>
      <c r="AM765" s="211"/>
      <c r="AN765" s="214"/>
      <c r="AO765" s="214"/>
      <c r="AP765" s="214"/>
      <c r="AQ765" s="209"/>
      <c r="AR765" s="118" t="s">
        <v>354</v>
      </c>
      <c r="AS765" s="119"/>
      <c r="AT765" s="119"/>
      <c r="AU765" s="119">
        <v>0</v>
      </c>
      <c r="AV765" s="119">
        <v>4.2</v>
      </c>
      <c r="AW765" s="119"/>
      <c r="AX765" s="120"/>
      <c r="AY765" s="98">
        <f>SUM(AS765:AX765)</f>
        <v>4.2</v>
      </c>
      <c r="AZ765" s="74"/>
    </row>
    <row r="766" spans="2:52" ht="12.75">
      <c r="B766" s="73"/>
      <c r="C766" s="224"/>
      <c r="D766" s="239"/>
      <c r="E766" s="230"/>
      <c r="F766" s="221"/>
      <c r="G766" s="212"/>
      <c r="H766" s="212"/>
      <c r="I766" s="218"/>
      <c r="J766" s="218"/>
      <c r="K766" s="221"/>
      <c r="L766" s="221"/>
      <c r="M766" s="218"/>
      <c r="N766" s="218"/>
      <c r="O766" s="218"/>
      <c r="P766" s="212"/>
      <c r="Q766" s="212"/>
      <c r="R766" s="218"/>
      <c r="S766" s="218"/>
      <c r="T766" s="212"/>
      <c r="U766" s="212"/>
      <c r="V766" s="218"/>
      <c r="W766" s="218"/>
      <c r="X766" s="212"/>
      <c r="Y766" s="212"/>
      <c r="Z766" s="218"/>
      <c r="AA766" s="218"/>
      <c r="AB766" s="212"/>
      <c r="AC766" s="212"/>
      <c r="AD766" s="218"/>
      <c r="AE766" s="218"/>
      <c r="AF766" s="212"/>
      <c r="AG766" s="212"/>
      <c r="AH766" s="218"/>
      <c r="AI766" s="218"/>
      <c r="AJ766" s="212"/>
      <c r="AK766" s="212"/>
      <c r="AL766" s="212"/>
      <c r="AM766" s="212"/>
      <c r="AN766" s="215"/>
      <c r="AO766" s="215"/>
      <c r="AP766" s="215"/>
      <c r="AQ766" s="209"/>
      <c r="AR766" s="121" t="s">
        <v>124</v>
      </c>
      <c r="AS766" s="121"/>
      <c r="AT766" s="121"/>
      <c r="AU766" s="121"/>
      <c r="AV766" s="121"/>
      <c r="AW766" s="121"/>
      <c r="AX766" s="121"/>
      <c r="AY766" s="122"/>
      <c r="AZ766" s="74"/>
    </row>
    <row r="767" spans="2:52" ht="22.5">
      <c r="B767" s="73"/>
      <c r="C767" s="222" t="s">
        <v>640</v>
      </c>
      <c r="D767" s="237" t="s">
        <v>641</v>
      </c>
      <c r="E767" s="228"/>
      <c r="F767" s="219" t="s">
        <v>121</v>
      </c>
      <c r="G767" s="210"/>
      <c r="H767" s="210"/>
      <c r="I767" s="216">
        <v>1.1</v>
      </c>
      <c r="J767" s="216">
        <v>0</v>
      </c>
      <c r="K767" s="219">
        <v>2013</v>
      </c>
      <c r="L767" s="219">
        <v>2014</v>
      </c>
      <c r="M767" s="216">
        <f>AY768</f>
        <v>2.5</v>
      </c>
      <c r="N767" s="216"/>
      <c r="O767" s="216">
        <f>AU768</f>
        <v>0</v>
      </c>
      <c r="P767" s="210"/>
      <c r="Q767" s="210"/>
      <c r="R767" s="216"/>
      <c r="S767" s="216"/>
      <c r="T767" s="210"/>
      <c r="U767" s="210"/>
      <c r="V767" s="216"/>
      <c r="W767" s="216"/>
      <c r="X767" s="210"/>
      <c r="Y767" s="210"/>
      <c r="Z767" s="216"/>
      <c r="AA767" s="216"/>
      <c r="AB767" s="210"/>
      <c r="AC767" s="210"/>
      <c r="AD767" s="216">
        <v>1.1</v>
      </c>
      <c r="AE767" s="216"/>
      <c r="AF767" s="210"/>
      <c r="AG767" s="210"/>
      <c r="AH767" s="216"/>
      <c r="AI767" s="216"/>
      <c r="AJ767" s="210"/>
      <c r="AK767" s="210"/>
      <c r="AL767" s="210"/>
      <c r="AM767" s="210"/>
      <c r="AN767" s="213">
        <f>P767+T767+X767+AB767+AF767+AJ767</f>
        <v>0</v>
      </c>
      <c r="AO767" s="213">
        <f>Q767+U767+Y767+AC767+AG767+AK767</f>
        <v>0</v>
      </c>
      <c r="AP767" s="213">
        <f>R767+V767+Z767+AD767+AH767+AL767</f>
        <v>1.1</v>
      </c>
      <c r="AQ767" s="209">
        <f>S767+W767+AA767+AE767+AI767+AM767</f>
        <v>0</v>
      </c>
      <c r="AR767" s="116" t="s">
        <v>122</v>
      </c>
      <c r="AS767" s="117">
        <f aca="true" t="shared" si="343" ref="AS767:AX767">SUM(AS768:AS769)</f>
        <v>0</v>
      </c>
      <c r="AT767" s="117">
        <f t="shared" si="343"/>
        <v>0</v>
      </c>
      <c r="AU767" s="117">
        <f t="shared" si="343"/>
        <v>0</v>
      </c>
      <c r="AV767" s="117">
        <f t="shared" si="343"/>
        <v>2.5</v>
      </c>
      <c r="AW767" s="117">
        <f t="shared" si="343"/>
        <v>0</v>
      </c>
      <c r="AX767" s="117">
        <f t="shared" si="343"/>
        <v>0</v>
      </c>
      <c r="AY767" s="98">
        <f>SUM(AS767:AX767)</f>
        <v>2.5</v>
      </c>
      <c r="AZ767" s="74"/>
    </row>
    <row r="768" spans="2:52" ht="90">
      <c r="B768" s="73"/>
      <c r="C768" s="223"/>
      <c r="D768" s="238"/>
      <c r="E768" s="229"/>
      <c r="F768" s="220"/>
      <c r="G768" s="211"/>
      <c r="H768" s="211"/>
      <c r="I768" s="217"/>
      <c r="J768" s="217"/>
      <c r="K768" s="220"/>
      <c r="L768" s="220"/>
      <c r="M768" s="217"/>
      <c r="N768" s="217"/>
      <c r="O768" s="217"/>
      <c r="P768" s="211"/>
      <c r="Q768" s="211"/>
      <c r="R768" s="217"/>
      <c r="S768" s="217"/>
      <c r="T768" s="211"/>
      <c r="U768" s="211"/>
      <c r="V768" s="217"/>
      <c r="W768" s="217"/>
      <c r="X768" s="211"/>
      <c r="Y768" s="211"/>
      <c r="Z768" s="217"/>
      <c r="AA768" s="217"/>
      <c r="AB768" s="211"/>
      <c r="AC768" s="211"/>
      <c r="AD768" s="217"/>
      <c r="AE768" s="217"/>
      <c r="AF768" s="211"/>
      <c r="AG768" s="211"/>
      <c r="AH768" s="217"/>
      <c r="AI768" s="217"/>
      <c r="AJ768" s="211"/>
      <c r="AK768" s="211"/>
      <c r="AL768" s="211"/>
      <c r="AM768" s="211"/>
      <c r="AN768" s="214"/>
      <c r="AO768" s="214"/>
      <c r="AP768" s="214"/>
      <c r="AQ768" s="209"/>
      <c r="AR768" s="118" t="s">
        <v>354</v>
      </c>
      <c r="AS768" s="119"/>
      <c r="AT768" s="119"/>
      <c r="AU768" s="119">
        <v>0</v>
      </c>
      <c r="AV768" s="119">
        <v>2.5</v>
      </c>
      <c r="AW768" s="119"/>
      <c r="AX768" s="120"/>
      <c r="AY768" s="98">
        <f>SUM(AS768:AX768)</f>
        <v>2.5</v>
      </c>
      <c r="AZ768" s="74"/>
    </row>
    <row r="769" spans="2:52" ht="12.75">
      <c r="B769" s="73"/>
      <c r="C769" s="224"/>
      <c r="D769" s="239"/>
      <c r="E769" s="230"/>
      <c r="F769" s="221"/>
      <c r="G769" s="212"/>
      <c r="H769" s="212"/>
      <c r="I769" s="218"/>
      <c r="J769" s="218"/>
      <c r="K769" s="221"/>
      <c r="L769" s="221"/>
      <c r="M769" s="218"/>
      <c r="N769" s="218"/>
      <c r="O769" s="218"/>
      <c r="P769" s="212"/>
      <c r="Q769" s="212"/>
      <c r="R769" s="218"/>
      <c r="S769" s="218"/>
      <c r="T769" s="212"/>
      <c r="U769" s="212"/>
      <c r="V769" s="218"/>
      <c r="W769" s="218"/>
      <c r="X769" s="212"/>
      <c r="Y769" s="212"/>
      <c r="Z769" s="218"/>
      <c r="AA769" s="218"/>
      <c r="AB769" s="212"/>
      <c r="AC769" s="212"/>
      <c r="AD769" s="218"/>
      <c r="AE769" s="218"/>
      <c r="AF769" s="212"/>
      <c r="AG769" s="212"/>
      <c r="AH769" s="218"/>
      <c r="AI769" s="218"/>
      <c r="AJ769" s="212"/>
      <c r="AK769" s="212"/>
      <c r="AL769" s="212"/>
      <c r="AM769" s="212"/>
      <c r="AN769" s="215"/>
      <c r="AO769" s="215"/>
      <c r="AP769" s="215"/>
      <c r="AQ769" s="209"/>
      <c r="AR769" s="121" t="s">
        <v>124</v>
      </c>
      <c r="AS769" s="121"/>
      <c r="AT769" s="121"/>
      <c r="AU769" s="121"/>
      <c r="AV769" s="121"/>
      <c r="AW769" s="121"/>
      <c r="AX769" s="121"/>
      <c r="AY769" s="122"/>
      <c r="AZ769" s="74"/>
    </row>
    <row r="770" spans="2:52" ht="22.5">
      <c r="B770" s="73"/>
      <c r="C770" s="222" t="s">
        <v>642</v>
      </c>
      <c r="D770" s="237" t="s">
        <v>643</v>
      </c>
      <c r="E770" s="228"/>
      <c r="F770" s="219" t="s">
        <v>121</v>
      </c>
      <c r="G770" s="210"/>
      <c r="H770" s="210"/>
      <c r="I770" s="216">
        <v>0.86</v>
      </c>
      <c r="J770" s="216">
        <v>0</v>
      </c>
      <c r="K770" s="219">
        <v>2013</v>
      </c>
      <c r="L770" s="219">
        <v>2013</v>
      </c>
      <c r="M770" s="216">
        <f>AY771</f>
        <v>4.2</v>
      </c>
      <c r="N770" s="216"/>
      <c r="O770" s="216">
        <f>AU771</f>
        <v>0</v>
      </c>
      <c r="P770" s="210"/>
      <c r="Q770" s="210"/>
      <c r="R770" s="216"/>
      <c r="S770" s="216"/>
      <c r="T770" s="210"/>
      <c r="U770" s="210"/>
      <c r="V770" s="216"/>
      <c r="W770" s="216"/>
      <c r="X770" s="210"/>
      <c r="Y770" s="210"/>
      <c r="Z770" s="216"/>
      <c r="AA770" s="216"/>
      <c r="AB770" s="210"/>
      <c r="AC770" s="210"/>
      <c r="AD770" s="216">
        <v>0.86</v>
      </c>
      <c r="AE770" s="216"/>
      <c r="AF770" s="210"/>
      <c r="AG770" s="210"/>
      <c r="AH770" s="216"/>
      <c r="AI770" s="216"/>
      <c r="AJ770" s="210"/>
      <c r="AK770" s="210"/>
      <c r="AL770" s="210"/>
      <c r="AM770" s="210"/>
      <c r="AN770" s="213">
        <f>P770+T770+X770+AB770+AF770+AJ770</f>
        <v>0</v>
      </c>
      <c r="AO770" s="213">
        <f>Q770+U770+Y770+AC770+AG770+AK770</f>
        <v>0</v>
      </c>
      <c r="AP770" s="213">
        <f>R770+V770+Z770+AD770+AH770+AL770</f>
        <v>0.86</v>
      </c>
      <c r="AQ770" s="209">
        <f>S770+W770+AA770+AE770+AI770+AM770</f>
        <v>0</v>
      </c>
      <c r="AR770" s="116" t="s">
        <v>122</v>
      </c>
      <c r="AS770" s="117">
        <f aca="true" t="shared" si="344" ref="AS770:AX770">SUM(AS771:AS772)</f>
        <v>0</v>
      </c>
      <c r="AT770" s="117">
        <f t="shared" si="344"/>
        <v>0</v>
      </c>
      <c r="AU770" s="117">
        <f t="shared" si="344"/>
        <v>0</v>
      </c>
      <c r="AV770" s="117">
        <f t="shared" si="344"/>
        <v>4.2</v>
      </c>
      <c r="AW770" s="117">
        <f t="shared" si="344"/>
        <v>0</v>
      </c>
      <c r="AX770" s="117">
        <f t="shared" si="344"/>
        <v>0</v>
      </c>
      <c r="AY770" s="98">
        <f>SUM(AS770:AX770)</f>
        <v>4.2</v>
      </c>
      <c r="AZ770" s="74"/>
    </row>
    <row r="771" spans="2:52" ht="90">
      <c r="B771" s="73"/>
      <c r="C771" s="223"/>
      <c r="D771" s="238"/>
      <c r="E771" s="229"/>
      <c r="F771" s="220"/>
      <c r="G771" s="211"/>
      <c r="H771" s="211"/>
      <c r="I771" s="217"/>
      <c r="J771" s="217"/>
      <c r="K771" s="220"/>
      <c r="L771" s="220"/>
      <c r="M771" s="217"/>
      <c r="N771" s="217"/>
      <c r="O771" s="217"/>
      <c r="P771" s="211"/>
      <c r="Q771" s="211"/>
      <c r="R771" s="217"/>
      <c r="S771" s="217"/>
      <c r="T771" s="211"/>
      <c r="U771" s="211"/>
      <c r="V771" s="217"/>
      <c r="W771" s="217"/>
      <c r="X771" s="211"/>
      <c r="Y771" s="211"/>
      <c r="Z771" s="217"/>
      <c r="AA771" s="217"/>
      <c r="AB771" s="211"/>
      <c r="AC771" s="211"/>
      <c r="AD771" s="217"/>
      <c r="AE771" s="217"/>
      <c r="AF771" s="211"/>
      <c r="AG771" s="211"/>
      <c r="AH771" s="217"/>
      <c r="AI771" s="217"/>
      <c r="AJ771" s="211"/>
      <c r="AK771" s="211"/>
      <c r="AL771" s="211"/>
      <c r="AM771" s="211"/>
      <c r="AN771" s="214"/>
      <c r="AO771" s="214"/>
      <c r="AP771" s="214"/>
      <c r="AQ771" s="209"/>
      <c r="AR771" s="118" t="s">
        <v>354</v>
      </c>
      <c r="AS771" s="119"/>
      <c r="AT771" s="119"/>
      <c r="AU771" s="119">
        <v>0</v>
      </c>
      <c r="AV771" s="119">
        <v>4.2</v>
      </c>
      <c r="AW771" s="119"/>
      <c r="AX771" s="120"/>
      <c r="AY771" s="98">
        <f>SUM(AS771:AX771)</f>
        <v>4.2</v>
      </c>
      <c r="AZ771" s="74"/>
    </row>
    <row r="772" spans="2:52" ht="12.75">
      <c r="B772" s="73"/>
      <c r="C772" s="224"/>
      <c r="D772" s="239"/>
      <c r="E772" s="230"/>
      <c r="F772" s="221"/>
      <c r="G772" s="212"/>
      <c r="H772" s="212"/>
      <c r="I772" s="218"/>
      <c r="J772" s="218"/>
      <c r="K772" s="221"/>
      <c r="L772" s="221"/>
      <c r="M772" s="218"/>
      <c r="N772" s="218"/>
      <c r="O772" s="218"/>
      <c r="P772" s="212"/>
      <c r="Q772" s="212"/>
      <c r="R772" s="218"/>
      <c r="S772" s="218"/>
      <c r="T772" s="212"/>
      <c r="U772" s="212"/>
      <c r="V772" s="218"/>
      <c r="W772" s="218"/>
      <c r="X772" s="212"/>
      <c r="Y772" s="212"/>
      <c r="Z772" s="218"/>
      <c r="AA772" s="218"/>
      <c r="AB772" s="212"/>
      <c r="AC772" s="212"/>
      <c r="AD772" s="218"/>
      <c r="AE772" s="218"/>
      <c r="AF772" s="212"/>
      <c r="AG772" s="212"/>
      <c r="AH772" s="218"/>
      <c r="AI772" s="218"/>
      <c r="AJ772" s="212"/>
      <c r="AK772" s="212"/>
      <c r="AL772" s="212"/>
      <c r="AM772" s="212"/>
      <c r="AN772" s="215"/>
      <c r="AO772" s="215"/>
      <c r="AP772" s="215"/>
      <c r="AQ772" s="209"/>
      <c r="AR772" s="121" t="s">
        <v>124</v>
      </c>
      <c r="AS772" s="121"/>
      <c r="AT772" s="121"/>
      <c r="AU772" s="121"/>
      <c r="AV772" s="121"/>
      <c r="AW772" s="121"/>
      <c r="AX772" s="121"/>
      <c r="AY772" s="122"/>
      <c r="AZ772" s="74"/>
    </row>
    <row r="773" spans="2:52" ht="22.5">
      <c r="B773" s="73"/>
      <c r="C773" s="222" t="s">
        <v>644</v>
      </c>
      <c r="D773" s="237" t="s">
        <v>645</v>
      </c>
      <c r="E773" s="228"/>
      <c r="F773" s="219" t="s">
        <v>121</v>
      </c>
      <c r="G773" s="210"/>
      <c r="H773" s="210"/>
      <c r="I773" s="216">
        <v>1.2</v>
      </c>
      <c r="J773" s="216">
        <v>0</v>
      </c>
      <c r="K773" s="219">
        <v>2013</v>
      </c>
      <c r="L773" s="219">
        <v>2013</v>
      </c>
      <c r="M773" s="216">
        <f>AY774</f>
        <v>2.2</v>
      </c>
      <c r="N773" s="216"/>
      <c r="O773" s="216">
        <f>AU774</f>
        <v>0</v>
      </c>
      <c r="P773" s="210"/>
      <c r="Q773" s="210"/>
      <c r="R773" s="216"/>
      <c r="S773" s="216"/>
      <c r="T773" s="210"/>
      <c r="U773" s="210"/>
      <c r="V773" s="216"/>
      <c r="W773" s="216"/>
      <c r="X773" s="210"/>
      <c r="Y773" s="210"/>
      <c r="Z773" s="216"/>
      <c r="AA773" s="216"/>
      <c r="AB773" s="210"/>
      <c r="AC773" s="210"/>
      <c r="AD773" s="216">
        <v>1.2</v>
      </c>
      <c r="AE773" s="216"/>
      <c r="AF773" s="210"/>
      <c r="AG773" s="210"/>
      <c r="AH773" s="216"/>
      <c r="AI773" s="216"/>
      <c r="AJ773" s="210"/>
      <c r="AK773" s="210"/>
      <c r="AL773" s="210"/>
      <c r="AM773" s="210"/>
      <c r="AN773" s="213">
        <f>P773+T773+X773+AB773+AF773+AJ773</f>
        <v>0</v>
      </c>
      <c r="AO773" s="213">
        <f>Q773+U773+Y773+AC773+AG773+AK773</f>
        <v>0</v>
      </c>
      <c r="AP773" s="213">
        <f>R773+V773+Z773+AD773+AH773+AL773</f>
        <v>1.2</v>
      </c>
      <c r="AQ773" s="209">
        <f>S773+W773+AA773+AE773+AI773+AM773</f>
        <v>0</v>
      </c>
      <c r="AR773" s="116" t="s">
        <v>122</v>
      </c>
      <c r="AS773" s="117">
        <f aca="true" t="shared" si="345" ref="AS773:AX773">SUM(AS774:AS775)</f>
        <v>0</v>
      </c>
      <c r="AT773" s="117">
        <f t="shared" si="345"/>
        <v>0</v>
      </c>
      <c r="AU773" s="117">
        <f t="shared" si="345"/>
        <v>0</v>
      </c>
      <c r="AV773" s="117">
        <f t="shared" si="345"/>
        <v>2.2</v>
      </c>
      <c r="AW773" s="117">
        <f t="shared" si="345"/>
        <v>0</v>
      </c>
      <c r="AX773" s="117">
        <f t="shared" si="345"/>
        <v>0</v>
      </c>
      <c r="AY773" s="98">
        <f>SUM(AS773:AX773)</f>
        <v>2.2</v>
      </c>
      <c r="AZ773" s="74"/>
    </row>
    <row r="774" spans="2:52" ht="45">
      <c r="B774" s="73"/>
      <c r="C774" s="223"/>
      <c r="D774" s="238"/>
      <c r="E774" s="229"/>
      <c r="F774" s="220"/>
      <c r="G774" s="211"/>
      <c r="H774" s="211"/>
      <c r="I774" s="217"/>
      <c r="J774" s="217"/>
      <c r="K774" s="220"/>
      <c r="L774" s="220"/>
      <c r="M774" s="217"/>
      <c r="N774" s="217"/>
      <c r="O774" s="217"/>
      <c r="P774" s="211"/>
      <c r="Q774" s="211"/>
      <c r="R774" s="217"/>
      <c r="S774" s="217"/>
      <c r="T774" s="211"/>
      <c r="U774" s="211"/>
      <c r="V774" s="217"/>
      <c r="W774" s="217"/>
      <c r="X774" s="211"/>
      <c r="Y774" s="211"/>
      <c r="Z774" s="217"/>
      <c r="AA774" s="217"/>
      <c r="AB774" s="211"/>
      <c r="AC774" s="211"/>
      <c r="AD774" s="217"/>
      <c r="AE774" s="217"/>
      <c r="AF774" s="211"/>
      <c r="AG774" s="211"/>
      <c r="AH774" s="217"/>
      <c r="AI774" s="217"/>
      <c r="AJ774" s="211"/>
      <c r="AK774" s="211"/>
      <c r="AL774" s="211"/>
      <c r="AM774" s="211"/>
      <c r="AN774" s="214"/>
      <c r="AO774" s="214"/>
      <c r="AP774" s="214"/>
      <c r="AQ774" s="209"/>
      <c r="AR774" s="118" t="s">
        <v>123</v>
      </c>
      <c r="AS774" s="119"/>
      <c r="AT774" s="119"/>
      <c r="AU774" s="119">
        <v>0</v>
      </c>
      <c r="AV774" s="119">
        <v>2.2</v>
      </c>
      <c r="AW774" s="119"/>
      <c r="AX774" s="120"/>
      <c r="AY774" s="98">
        <f>SUM(AS774:AX774)</f>
        <v>2.2</v>
      </c>
      <c r="AZ774" s="74"/>
    </row>
    <row r="775" spans="2:52" ht="12.75">
      <c r="B775" s="73"/>
      <c r="C775" s="224"/>
      <c r="D775" s="239"/>
      <c r="E775" s="230"/>
      <c r="F775" s="221"/>
      <c r="G775" s="212"/>
      <c r="H775" s="212"/>
      <c r="I775" s="218"/>
      <c r="J775" s="218"/>
      <c r="K775" s="221"/>
      <c r="L775" s="221"/>
      <c r="M775" s="218"/>
      <c r="N775" s="218"/>
      <c r="O775" s="218"/>
      <c r="P775" s="212"/>
      <c r="Q775" s="212"/>
      <c r="R775" s="218"/>
      <c r="S775" s="218"/>
      <c r="T775" s="212"/>
      <c r="U775" s="212"/>
      <c r="V775" s="218"/>
      <c r="W775" s="218"/>
      <c r="X775" s="212"/>
      <c r="Y775" s="212"/>
      <c r="Z775" s="218"/>
      <c r="AA775" s="218"/>
      <c r="AB775" s="212"/>
      <c r="AC775" s="212"/>
      <c r="AD775" s="218"/>
      <c r="AE775" s="218"/>
      <c r="AF775" s="212"/>
      <c r="AG775" s="212"/>
      <c r="AH775" s="218"/>
      <c r="AI775" s="218"/>
      <c r="AJ775" s="212"/>
      <c r="AK775" s="212"/>
      <c r="AL775" s="212"/>
      <c r="AM775" s="212"/>
      <c r="AN775" s="215"/>
      <c r="AO775" s="215"/>
      <c r="AP775" s="215"/>
      <c r="AQ775" s="209"/>
      <c r="AR775" s="121" t="s">
        <v>124</v>
      </c>
      <c r="AS775" s="121"/>
      <c r="AT775" s="121"/>
      <c r="AU775" s="121"/>
      <c r="AV775" s="121"/>
      <c r="AW775" s="121"/>
      <c r="AX775" s="121"/>
      <c r="AY775" s="122"/>
      <c r="AZ775" s="74"/>
    </row>
    <row r="776" spans="2:52" ht="22.5">
      <c r="B776" s="73"/>
      <c r="C776" s="222" t="s">
        <v>646</v>
      </c>
      <c r="D776" s="237" t="s">
        <v>647</v>
      </c>
      <c r="E776" s="228"/>
      <c r="F776" s="219" t="s">
        <v>121</v>
      </c>
      <c r="G776" s="210"/>
      <c r="H776" s="210"/>
      <c r="I776" s="216">
        <v>0.65</v>
      </c>
      <c r="J776" s="216">
        <v>0</v>
      </c>
      <c r="K776" s="219">
        <v>2013</v>
      </c>
      <c r="L776" s="219">
        <v>2015</v>
      </c>
      <c r="M776" s="216">
        <f>AY777</f>
        <v>6.4</v>
      </c>
      <c r="N776" s="216"/>
      <c r="O776" s="216">
        <f>AU777</f>
        <v>0</v>
      </c>
      <c r="P776" s="210"/>
      <c r="Q776" s="210"/>
      <c r="R776" s="216"/>
      <c r="S776" s="216"/>
      <c r="T776" s="210"/>
      <c r="U776" s="210"/>
      <c r="V776" s="216"/>
      <c r="W776" s="216"/>
      <c r="X776" s="210"/>
      <c r="Y776" s="210"/>
      <c r="Z776" s="216"/>
      <c r="AA776" s="216"/>
      <c r="AB776" s="210"/>
      <c r="AC776" s="210"/>
      <c r="AD776" s="216">
        <v>0.65</v>
      </c>
      <c r="AE776" s="216"/>
      <c r="AF776" s="210"/>
      <c r="AG776" s="210"/>
      <c r="AH776" s="216"/>
      <c r="AI776" s="216"/>
      <c r="AJ776" s="210"/>
      <c r="AK776" s="210"/>
      <c r="AL776" s="210"/>
      <c r="AM776" s="210"/>
      <c r="AN776" s="213">
        <f>P776+T776+X776+AB776+AF776+AJ776</f>
        <v>0</v>
      </c>
      <c r="AO776" s="213">
        <f>Q776+U776+Y776+AC776+AG776+AK776</f>
        <v>0</v>
      </c>
      <c r="AP776" s="213">
        <f>R776+V776+Z776+AD776+AH776+AL776</f>
        <v>0.65</v>
      </c>
      <c r="AQ776" s="209">
        <f>S776+W776+AA776+AE776+AI776+AM776</f>
        <v>0</v>
      </c>
      <c r="AR776" s="116" t="s">
        <v>122</v>
      </c>
      <c r="AS776" s="117">
        <f aca="true" t="shared" si="346" ref="AS776:AX776">SUM(AS777:AS778)</f>
        <v>0</v>
      </c>
      <c r="AT776" s="117">
        <f t="shared" si="346"/>
        <v>0</v>
      </c>
      <c r="AU776" s="117">
        <f t="shared" si="346"/>
        <v>0</v>
      </c>
      <c r="AV776" s="117">
        <f t="shared" si="346"/>
        <v>2.2</v>
      </c>
      <c r="AW776" s="117">
        <f t="shared" si="346"/>
        <v>4.2</v>
      </c>
      <c r="AX776" s="117">
        <f t="shared" si="346"/>
        <v>0</v>
      </c>
      <c r="AY776" s="98">
        <f>SUM(AS776:AX776)</f>
        <v>6.4</v>
      </c>
      <c r="AZ776" s="74"/>
    </row>
    <row r="777" spans="2:52" ht="45">
      <c r="B777" s="73"/>
      <c r="C777" s="223"/>
      <c r="D777" s="238"/>
      <c r="E777" s="229"/>
      <c r="F777" s="220"/>
      <c r="G777" s="211"/>
      <c r="H777" s="211"/>
      <c r="I777" s="217"/>
      <c r="J777" s="217"/>
      <c r="K777" s="220"/>
      <c r="L777" s="220"/>
      <c r="M777" s="217"/>
      <c r="N777" s="217"/>
      <c r="O777" s="217"/>
      <c r="P777" s="211"/>
      <c r="Q777" s="211"/>
      <c r="R777" s="217"/>
      <c r="S777" s="217"/>
      <c r="T777" s="211"/>
      <c r="U777" s="211"/>
      <c r="V777" s="217"/>
      <c r="W777" s="217"/>
      <c r="X777" s="211"/>
      <c r="Y777" s="211"/>
      <c r="Z777" s="217"/>
      <c r="AA777" s="217"/>
      <c r="AB777" s="211"/>
      <c r="AC777" s="211"/>
      <c r="AD777" s="217"/>
      <c r="AE777" s="217"/>
      <c r="AF777" s="211"/>
      <c r="AG777" s="211"/>
      <c r="AH777" s="217"/>
      <c r="AI777" s="217"/>
      <c r="AJ777" s="211"/>
      <c r="AK777" s="211"/>
      <c r="AL777" s="211"/>
      <c r="AM777" s="211"/>
      <c r="AN777" s="214"/>
      <c r="AO777" s="214"/>
      <c r="AP777" s="214"/>
      <c r="AQ777" s="209"/>
      <c r="AR777" s="118" t="s">
        <v>123</v>
      </c>
      <c r="AS777" s="119"/>
      <c r="AT777" s="119"/>
      <c r="AU777" s="119"/>
      <c r="AV777" s="119">
        <v>2.2</v>
      </c>
      <c r="AW777" s="119">
        <v>4.2</v>
      </c>
      <c r="AX777" s="120"/>
      <c r="AY777" s="98">
        <f>SUM(AS777:AX777)</f>
        <v>6.4</v>
      </c>
      <c r="AZ777" s="74"/>
    </row>
    <row r="778" spans="2:52" ht="12.75">
      <c r="B778" s="73"/>
      <c r="C778" s="224"/>
      <c r="D778" s="239"/>
      <c r="E778" s="230"/>
      <c r="F778" s="221"/>
      <c r="G778" s="212"/>
      <c r="H778" s="212"/>
      <c r="I778" s="218"/>
      <c r="J778" s="218"/>
      <c r="K778" s="221"/>
      <c r="L778" s="221"/>
      <c r="M778" s="218"/>
      <c r="N778" s="218"/>
      <c r="O778" s="218"/>
      <c r="P778" s="212"/>
      <c r="Q778" s="212"/>
      <c r="R778" s="218"/>
      <c r="S778" s="218"/>
      <c r="T778" s="212"/>
      <c r="U778" s="212"/>
      <c r="V778" s="218"/>
      <c r="W778" s="218"/>
      <c r="X778" s="212"/>
      <c r="Y778" s="212"/>
      <c r="Z778" s="218"/>
      <c r="AA778" s="218"/>
      <c r="AB778" s="212"/>
      <c r="AC778" s="212"/>
      <c r="AD778" s="218"/>
      <c r="AE778" s="218"/>
      <c r="AF778" s="212"/>
      <c r="AG778" s="212"/>
      <c r="AH778" s="218"/>
      <c r="AI778" s="218"/>
      <c r="AJ778" s="212"/>
      <c r="AK778" s="212"/>
      <c r="AL778" s="212"/>
      <c r="AM778" s="212"/>
      <c r="AN778" s="215"/>
      <c r="AO778" s="215"/>
      <c r="AP778" s="215"/>
      <c r="AQ778" s="209"/>
      <c r="AR778" s="121" t="s">
        <v>124</v>
      </c>
      <c r="AS778" s="121"/>
      <c r="AT778" s="121"/>
      <c r="AU778" s="121"/>
      <c r="AV778" s="121"/>
      <c r="AW778" s="121"/>
      <c r="AX778" s="121"/>
      <c r="AY778" s="122"/>
      <c r="AZ778" s="74"/>
    </row>
    <row r="779" spans="2:52" ht="22.5">
      <c r="B779" s="73"/>
      <c r="C779" s="222" t="s">
        <v>648</v>
      </c>
      <c r="D779" s="237" t="s">
        <v>649</v>
      </c>
      <c r="E779" s="228"/>
      <c r="F779" s="219" t="s">
        <v>121</v>
      </c>
      <c r="G779" s="210"/>
      <c r="H779" s="210"/>
      <c r="I779" s="216">
        <v>0.45</v>
      </c>
      <c r="J779" s="216">
        <v>0</v>
      </c>
      <c r="K779" s="219">
        <v>2013</v>
      </c>
      <c r="L779" s="219">
        <v>2014</v>
      </c>
      <c r="M779" s="216">
        <f>AY780</f>
        <v>1.2</v>
      </c>
      <c r="N779" s="216"/>
      <c r="O779" s="216">
        <f>AU780</f>
        <v>0</v>
      </c>
      <c r="P779" s="210"/>
      <c r="Q779" s="210"/>
      <c r="R779" s="216"/>
      <c r="S779" s="216"/>
      <c r="T779" s="210"/>
      <c r="U779" s="210"/>
      <c r="V779" s="216"/>
      <c r="W779" s="216"/>
      <c r="X779" s="210"/>
      <c r="Y779" s="210"/>
      <c r="Z779" s="216"/>
      <c r="AA779" s="216"/>
      <c r="AB779" s="210"/>
      <c r="AC779" s="210"/>
      <c r="AD779" s="216">
        <v>0.45</v>
      </c>
      <c r="AE779" s="216"/>
      <c r="AF779" s="210"/>
      <c r="AG779" s="210"/>
      <c r="AH779" s="216"/>
      <c r="AI779" s="216"/>
      <c r="AJ779" s="210"/>
      <c r="AK779" s="210"/>
      <c r="AL779" s="210"/>
      <c r="AM779" s="210"/>
      <c r="AN779" s="213">
        <f>P779+T779+X779+AB779+AF779+AJ779</f>
        <v>0</v>
      </c>
      <c r="AO779" s="213">
        <f>Q779+U779+Y779+AC779+AG779+AK779</f>
        <v>0</v>
      </c>
      <c r="AP779" s="213">
        <f>R779+V779+Z779+AD779+AH779+AL779</f>
        <v>0.45</v>
      </c>
      <c r="AQ779" s="209">
        <f>S779+W779+AA779+AE779+AI779+AM779</f>
        <v>0</v>
      </c>
      <c r="AR779" s="116" t="s">
        <v>122</v>
      </c>
      <c r="AS779" s="117">
        <f aca="true" t="shared" si="347" ref="AS779:AX779">SUM(AS780:AS781)</f>
        <v>0</v>
      </c>
      <c r="AT779" s="117">
        <f t="shared" si="347"/>
        <v>0</v>
      </c>
      <c r="AU779" s="117">
        <f t="shared" si="347"/>
        <v>0</v>
      </c>
      <c r="AV779" s="117">
        <f t="shared" si="347"/>
        <v>1.2</v>
      </c>
      <c r="AW779" s="117">
        <f t="shared" si="347"/>
        <v>0</v>
      </c>
      <c r="AX779" s="117">
        <f t="shared" si="347"/>
        <v>0</v>
      </c>
      <c r="AY779" s="98">
        <f>SUM(AS779:AX779)</f>
        <v>1.2</v>
      </c>
      <c r="AZ779" s="74"/>
    </row>
    <row r="780" spans="2:52" ht="45">
      <c r="B780" s="73"/>
      <c r="C780" s="223"/>
      <c r="D780" s="238"/>
      <c r="E780" s="229"/>
      <c r="F780" s="220"/>
      <c r="G780" s="211"/>
      <c r="H780" s="211"/>
      <c r="I780" s="217"/>
      <c r="J780" s="217"/>
      <c r="K780" s="220"/>
      <c r="L780" s="220"/>
      <c r="M780" s="217"/>
      <c r="N780" s="217"/>
      <c r="O780" s="217"/>
      <c r="P780" s="211"/>
      <c r="Q780" s="211"/>
      <c r="R780" s="217"/>
      <c r="S780" s="217"/>
      <c r="T780" s="211"/>
      <c r="U780" s="211"/>
      <c r="V780" s="217"/>
      <c r="W780" s="217"/>
      <c r="X780" s="211"/>
      <c r="Y780" s="211"/>
      <c r="Z780" s="217"/>
      <c r="AA780" s="217"/>
      <c r="AB780" s="211"/>
      <c r="AC780" s="211"/>
      <c r="AD780" s="217"/>
      <c r="AE780" s="217"/>
      <c r="AF780" s="211"/>
      <c r="AG780" s="211"/>
      <c r="AH780" s="217"/>
      <c r="AI780" s="217"/>
      <c r="AJ780" s="211"/>
      <c r="AK780" s="211"/>
      <c r="AL780" s="211"/>
      <c r="AM780" s="211"/>
      <c r="AN780" s="214"/>
      <c r="AO780" s="214"/>
      <c r="AP780" s="214"/>
      <c r="AQ780" s="209"/>
      <c r="AR780" s="118" t="s">
        <v>123</v>
      </c>
      <c r="AS780" s="119"/>
      <c r="AT780" s="119"/>
      <c r="AU780" s="119">
        <v>0</v>
      </c>
      <c r="AV780" s="119">
        <v>1.2</v>
      </c>
      <c r="AW780" s="119"/>
      <c r="AX780" s="120"/>
      <c r="AY780" s="98">
        <f>SUM(AS780:AX780)</f>
        <v>1.2</v>
      </c>
      <c r="AZ780" s="74"/>
    </row>
    <row r="781" spans="2:52" ht="12.75">
      <c r="B781" s="73"/>
      <c r="C781" s="224"/>
      <c r="D781" s="239"/>
      <c r="E781" s="230"/>
      <c r="F781" s="221"/>
      <c r="G781" s="212"/>
      <c r="H781" s="212"/>
      <c r="I781" s="218"/>
      <c r="J781" s="218"/>
      <c r="K781" s="221"/>
      <c r="L781" s="221"/>
      <c r="M781" s="218"/>
      <c r="N781" s="218"/>
      <c r="O781" s="218"/>
      <c r="P781" s="212"/>
      <c r="Q781" s="212"/>
      <c r="R781" s="218"/>
      <c r="S781" s="218"/>
      <c r="T781" s="212"/>
      <c r="U781" s="212"/>
      <c r="V781" s="218"/>
      <c r="W781" s="218"/>
      <c r="X781" s="212"/>
      <c r="Y781" s="212"/>
      <c r="Z781" s="218"/>
      <c r="AA781" s="218"/>
      <c r="AB781" s="212"/>
      <c r="AC781" s="212"/>
      <c r="AD781" s="218"/>
      <c r="AE781" s="218"/>
      <c r="AF781" s="212"/>
      <c r="AG781" s="212"/>
      <c r="AH781" s="218"/>
      <c r="AI781" s="218"/>
      <c r="AJ781" s="212"/>
      <c r="AK781" s="212"/>
      <c r="AL781" s="212"/>
      <c r="AM781" s="212"/>
      <c r="AN781" s="215"/>
      <c r="AO781" s="215"/>
      <c r="AP781" s="215"/>
      <c r="AQ781" s="209"/>
      <c r="AR781" s="121" t="s">
        <v>124</v>
      </c>
      <c r="AS781" s="121"/>
      <c r="AT781" s="121"/>
      <c r="AU781" s="121"/>
      <c r="AV781" s="121"/>
      <c r="AW781" s="121"/>
      <c r="AX781" s="121"/>
      <c r="AY781" s="122"/>
      <c r="AZ781" s="74"/>
    </row>
    <row r="782" spans="2:52" ht="22.5">
      <c r="B782" s="73"/>
      <c r="C782" s="222" t="s">
        <v>650</v>
      </c>
      <c r="D782" s="237" t="s">
        <v>651</v>
      </c>
      <c r="E782" s="228"/>
      <c r="F782" s="219" t="s">
        <v>121</v>
      </c>
      <c r="G782" s="210"/>
      <c r="H782" s="210"/>
      <c r="I782" s="216">
        <v>0.65</v>
      </c>
      <c r="J782" s="216">
        <v>0</v>
      </c>
      <c r="K782" s="219">
        <v>2013</v>
      </c>
      <c r="L782" s="219">
        <v>2014</v>
      </c>
      <c r="M782" s="216">
        <f>AY783</f>
        <v>3.4000000000000004</v>
      </c>
      <c r="N782" s="216"/>
      <c r="O782" s="216">
        <f>AU783</f>
        <v>2.1</v>
      </c>
      <c r="P782" s="210"/>
      <c r="Q782" s="210"/>
      <c r="R782" s="216"/>
      <c r="S782" s="216"/>
      <c r="T782" s="210"/>
      <c r="U782" s="210"/>
      <c r="V782" s="216"/>
      <c r="W782" s="216"/>
      <c r="X782" s="210"/>
      <c r="Y782" s="210"/>
      <c r="Z782" s="216"/>
      <c r="AA782" s="216"/>
      <c r="AB782" s="210"/>
      <c r="AC782" s="210"/>
      <c r="AD782" s="216">
        <v>0.65</v>
      </c>
      <c r="AE782" s="216"/>
      <c r="AF782" s="210"/>
      <c r="AG782" s="210"/>
      <c r="AH782" s="216"/>
      <c r="AI782" s="216"/>
      <c r="AJ782" s="210"/>
      <c r="AK782" s="210"/>
      <c r="AL782" s="210"/>
      <c r="AM782" s="210"/>
      <c r="AN782" s="213">
        <f>P782+T782+X782+AB782+AF782+AJ782</f>
        <v>0</v>
      </c>
      <c r="AO782" s="213">
        <f>Q782+U782+Y782+AC782+AG782+AK782</f>
        <v>0</v>
      </c>
      <c r="AP782" s="213">
        <f>R782+V782+Z782+AD782+AH782+AL782</f>
        <v>0.65</v>
      </c>
      <c r="AQ782" s="209">
        <f>S782+W782+AA782+AE782+AI782+AM782</f>
        <v>0</v>
      </c>
      <c r="AR782" s="116" t="s">
        <v>122</v>
      </c>
      <c r="AS782" s="117">
        <f aca="true" t="shared" si="348" ref="AS782:AX782">SUM(AS783:AS784)</f>
        <v>0</v>
      </c>
      <c r="AT782" s="117">
        <f t="shared" si="348"/>
        <v>0</v>
      </c>
      <c r="AU782" s="117">
        <f t="shared" si="348"/>
        <v>2.1</v>
      </c>
      <c r="AV782" s="117">
        <f t="shared" si="348"/>
        <v>1.3</v>
      </c>
      <c r="AW782" s="117">
        <f t="shared" si="348"/>
        <v>0</v>
      </c>
      <c r="AX782" s="117">
        <f t="shared" si="348"/>
        <v>0</v>
      </c>
      <c r="AY782" s="98">
        <f>SUM(AS782:AX782)</f>
        <v>3.4000000000000004</v>
      </c>
      <c r="AZ782" s="74"/>
    </row>
    <row r="783" spans="2:52" ht="90">
      <c r="B783" s="73"/>
      <c r="C783" s="223"/>
      <c r="D783" s="238"/>
      <c r="E783" s="229"/>
      <c r="F783" s="220"/>
      <c r="G783" s="211"/>
      <c r="H783" s="211"/>
      <c r="I783" s="217"/>
      <c r="J783" s="217"/>
      <c r="K783" s="220"/>
      <c r="L783" s="220"/>
      <c r="M783" s="217"/>
      <c r="N783" s="217"/>
      <c r="O783" s="217"/>
      <c r="P783" s="211"/>
      <c r="Q783" s="211"/>
      <c r="R783" s="217"/>
      <c r="S783" s="217"/>
      <c r="T783" s="211"/>
      <c r="U783" s="211"/>
      <c r="V783" s="217"/>
      <c r="W783" s="217"/>
      <c r="X783" s="211"/>
      <c r="Y783" s="211"/>
      <c r="Z783" s="217"/>
      <c r="AA783" s="217"/>
      <c r="AB783" s="211"/>
      <c r="AC783" s="211"/>
      <c r="AD783" s="217"/>
      <c r="AE783" s="217"/>
      <c r="AF783" s="211"/>
      <c r="AG783" s="211"/>
      <c r="AH783" s="217"/>
      <c r="AI783" s="217"/>
      <c r="AJ783" s="211"/>
      <c r="AK783" s="211"/>
      <c r="AL783" s="211"/>
      <c r="AM783" s="211"/>
      <c r="AN783" s="214"/>
      <c r="AO783" s="214"/>
      <c r="AP783" s="214"/>
      <c r="AQ783" s="209"/>
      <c r="AR783" s="118" t="s">
        <v>354</v>
      </c>
      <c r="AS783" s="119"/>
      <c r="AT783" s="119"/>
      <c r="AU783" s="119">
        <v>2.1</v>
      </c>
      <c r="AV783" s="119">
        <v>1.3</v>
      </c>
      <c r="AW783" s="119"/>
      <c r="AX783" s="120"/>
      <c r="AY783" s="98">
        <f>SUM(AS783:AX783)</f>
        <v>3.4000000000000004</v>
      </c>
      <c r="AZ783" s="74"/>
    </row>
    <row r="784" spans="2:52" ht="12.75">
      <c r="B784" s="73"/>
      <c r="C784" s="224"/>
      <c r="D784" s="239"/>
      <c r="E784" s="230"/>
      <c r="F784" s="221"/>
      <c r="G784" s="212"/>
      <c r="H784" s="212"/>
      <c r="I784" s="218"/>
      <c r="J784" s="218"/>
      <c r="K784" s="221"/>
      <c r="L784" s="221"/>
      <c r="M784" s="218"/>
      <c r="N784" s="218"/>
      <c r="O784" s="218"/>
      <c r="P784" s="212"/>
      <c r="Q784" s="212"/>
      <c r="R784" s="218"/>
      <c r="S784" s="218"/>
      <c r="T784" s="212"/>
      <c r="U784" s="212"/>
      <c r="V784" s="218"/>
      <c r="W784" s="218"/>
      <c r="X784" s="212"/>
      <c r="Y784" s="212"/>
      <c r="Z784" s="218"/>
      <c r="AA784" s="218"/>
      <c r="AB784" s="212"/>
      <c r="AC784" s="212"/>
      <c r="AD784" s="218"/>
      <c r="AE784" s="218"/>
      <c r="AF784" s="212"/>
      <c r="AG784" s="212"/>
      <c r="AH784" s="218"/>
      <c r="AI784" s="218"/>
      <c r="AJ784" s="212"/>
      <c r="AK784" s="212"/>
      <c r="AL784" s="212"/>
      <c r="AM784" s="212"/>
      <c r="AN784" s="215"/>
      <c r="AO784" s="215"/>
      <c r="AP784" s="215"/>
      <c r="AQ784" s="209"/>
      <c r="AR784" s="121" t="s">
        <v>124</v>
      </c>
      <c r="AS784" s="121"/>
      <c r="AT784" s="121"/>
      <c r="AU784" s="121"/>
      <c r="AV784" s="121"/>
      <c r="AW784" s="121"/>
      <c r="AX784" s="121"/>
      <c r="AY784" s="122"/>
      <c r="AZ784" s="74"/>
    </row>
    <row r="785" spans="2:52" ht="22.5">
      <c r="B785" s="73"/>
      <c r="C785" s="222" t="s">
        <v>652</v>
      </c>
      <c r="D785" s="237" t="s">
        <v>653</v>
      </c>
      <c r="E785" s="228"/>
      <c r="F785" s="219" t="s">
        <v>121</v>
      </c>
      <c r="G785" s="210"/>
      <c r="H785" s="210"/>
      <c r="I785" s="216">
        <v>0.1</v>
      </c>
      <c r="J785" s="216">
        <v>0</v>
      </c>
      <c r="K785" s="219">
        <v>2014</v>
      </c>
      <c r="L785" s="219">
        <v>2014</v>
      </c>
      <c r="M785" s="216">
        <f>AY786</f>
        <v>1.5</v>
      </c>
      <c r="N785" s="216"/>
      <c r="O785" s="216">
        <f>AU786</f>
        <v>0</v>
      </c>
      <c r="P785" s="210"/>
      <c r="Q785" s="210"/>
      <c r="R785" s="216"/>
      <c r="S785" s="216"/>
      <c r="T785" s="210"/>
      <c r="U785" s="210"/>
      <c r="V785" s="216"/>
      <c r="W785" s="216"/>
      <c r="X785" s="210"/>
      <c r="Y785" s="210"/>
      <c r="Z785" s="216"/>
      <c r="AA785" s="216"/>
      <c r="AB785" s="210"/>
      <c r="AC785" s="210"/>
      <c r="AD785" s="216">
        <v>0.1</v>
      </c>
      <c r="AE785" s="216"/>
      <c r="AF785" s="210"/>
      <c r="AG785" s="210"/>
      <c r="AH785" s="216"/>
      <c r="AI785" s="216"/>
      <c r="AJ785" s="210"/>
      <c r="AK785" s="210"/>
      <c r="AL785" s="210"/>
      <c r="AM785" s="210"/>
      <c r="AN785" s="213">
        <f>P785+T785+X785+AB785+AF785+AJ785</f>
        <v>0</v>
      </c>
      <c r="AO785" s="213">
        <f>Q785+U785+Y785+AC785+AG785+AK785</f>
        <v>0</v>
      </c>
      <c r="AP785" s="213">
        <f>R785+V785+Z785+AD785+AH785+AL785</f>
        <v>0.1</v>
      </c>
      <c r="AQ785" s="209">
        <f>S785+W785+AA785+AE785+AI785+AM785</f>
        <v>0</v>
      </c>
      <c r="AR785" s="116" t="s">
        <v>122</v>
      </c>
      <c r="AS785" s="117">
        <f aca="true" t="shared" si="349" ref="AS785:AX785">SUM(AS786:AS787)</f>
        <v>0</v>
      </c>
      <c r="AT785" s="117">
        <f t="shared" si="349"/>
        <v>0</v>
      </c>
      <c r="AU785" s="117">
        <f t="shared" si="349"/>
        <v>0</v>
      </c>
      <c r="AV785" s="117">
        <f t="shared" si="349"/>
        <v>1.5</v>
      </c>
      <c r="AW785" s="117">
        <f t="shared" si="349"/>
        <v>0</v>
      </c>
      <c r="AX785" s="117">
        <f t="shared" si="349"/>
        <v>0</v>
      </c>
      <c r="AY785" s="98">
        <f>SUM(AS785:AX785)</f>
        <v>1.5</v>
      </c>
      <c r="AZ785" s="74"/>
    </row>
    <row r="786" spans="2:52" ht="90">
      <c r="B786" s="73"/>
      <c r="C786" s="223"/>
      <c r="D786" s="238"/>
      <c r="E786" s="229"/>
      <c r="F786" s="220"/>
      <c r="G786" s="211"/>
      <c r="H786" s="211"/>
      <c r="I786" s="217"/>
      <c r="J786" s="217"/>
      <c r="K786" s="220"/>
      <c r="L786" s="220"/>
      <c r="M786" s="217"/>
      <c r="N786" s="217"/>
      <c r="O786" s="217"/>
      <c r="P786" s="211"/>
      <c r="Q786" s="211"/>
      <c r="R786" s="217"/>
      <c r="S786" s="217"/>
      <c r="T786" s="211"/>
      <c r="U786" s="211"/>
      <c r="V786" s="217"/>
      <c r="W786" s="217"/>
      <c r="X786" s="211"/>
      <c r="Y786" s="211"/>
      <c r="Z786" s="217"/>
      <c r="AA786" s="217"/>
      <c r="AB786" s="211"/>
      <c r="AC786" s="211"/>
      <c r="AD786" s="217"/>
      <c r="AE786" s="217"/>
      <c r="AF786" s="211"/>
      <c r="AG786" s="211"/>
      <c r="AH786" s="217"/>
      <c r="AI786" s="217"/>
      <c r="AJ786" s="211"/>
      <c r="AK786" s="211"/>
      <c r="AL786" s="211"/>
      <c r="AM786" s="211"/>
      <c r="AN786" s="214"/>
      <c r="AO786" s="214"/>
      <c r="AP786" s="214"/>
      <c r="AQ786" s="209"/>
      <c r="AR786" s="118" t="s">
        <v>354</v>
      </c>
      <c r="AS786" s="119"/>
      <c r="AT786" s="119"/>
      <c r="AU786" s="119"/>
      <c r="AV786" s="119">
        <v>1.5</v>
      </c>
      <c r="AW786" s="119"/>
      <c r="AX786" s="120"/>
      <c r="AY786" s="98">
        <f>SUM(AS786:AX786)</f>
        <v>1.5</v>
      </c>
      <c r="AZ786" s="74"/>
    </row>
    <row r="787" spans="2:52" ht="12.75">
      <c r="B787" s="73"/>
      <c r="C787" s="224"/>
      <c r="D787" s="239"/>
      <c r="E787" s="230"/>
      <c r="F787" s="221"/>
      <c r="G787" s="212"/>
      <c r="H787" s="212"/>
      <c r="I787" s="218"/>
      <c r="J787" s="218"/>
      <c r="K787" s="221"/>
      <c r="L787" s="221"/>
      <c r="M787" s="218"/>
      <c r="N787" s="218"/>
      <c r="O787" s="218"/>
      <c r="P787" s="212"/>
      <c r="Q787" s="212"/>
      <c r="R787" s="218"/>
      <c r="S787" s="218"/>
      <c r="T787" s="212"/>
      <c r="U787" s="212"/>
      <c r="V787" s="218"/>
      <c r="W787" s="218"/>
      <c r="X787" s="212"/>
      <c r="Y787" s="212"/>
      <c r="Z787" s="218"/>
      <c r="AA787" s="218"/>
      <c r="AB787" s="212"/>
      <c r="AC787" s="212"/>
      <c r="AD787" s="218"/>
      <c r="AE787" s="218"/>
      <c r="AF787" s="212"/>
      <c r="AG787" s="212"/>
      <c r="AH787" s="218"/>
      <c r="AI787" s="218"/>
      <c r="AJ787" s="212"/>
      <c r="AK787" s="212"/>
      <c r="AL787" s="212"/>
      <c r="AM787" s="212"/>
      <c r="AN787" s="215"/>
      <c r="AO787" s="215"/>
      <c r="AP787" s="215"/>
      <c r="AQ787" s="209"/>
      <c r="AR787" s="121" t="s">
        <v>124</v>
      </c>
      <c r="AS787" s="121"/>
      <c r="AT787" s="121"/>
      <c r="AU787" s="121"/>
      <c r="AV787" s="121"/>
      <c r="AW787" s="121"/>
      <c r="AX787" s="121"/>
      <c r="AY787" s="122"/>
      <c r="AZ787" s="74"/>
    </row>
    <row r="788" spans="2:52" ht="22.5">
      <c r="B788" s="73"/>
      <c r="C788" s="222" t="s">
        <v>654</v>
      </c>
      <c r="D788" s="237" t="s">
        <v>655</v>
      </c>
      <c r="E788" s="228"/>
      <c r="F788" s="219" t="s">
        <v>121</v>
      </c>
      <c r="G788" s="210"/>
      <c r="H788" s="210"/>
      <c r="I788" s="216">
        <v>0.25</v>
      </c>
      <c r="J788" s="216">
        <v>0</v>
      </c>
      <c r="K788" s="219">
        <v>2015</v>
      </c>
      <c r="L788" s="219">
        <v>2015</v>
      </c>
      <c r="M788" s="216">
        <f>AY789</f>
        <v>4.3</v>
      </c>
      <c r="N788" s="216"/>
      <c r="O788" s="216">
        <f>AU789</f>
        <v>0</v>
      </c>
      <c r="P788" s="210"/>
      <c r="Q788" s="210"/>
      <c r="R788" s="216"/>
      <c r="S788" s="216"/>
      <c r="T788" s="210"/>
      <c r="U788" s="210"/>
      <c r="V788" s="216"/>
      <c r="W788" s="216"/>
      <c r="X788" s="210"/>
      <c r="Y788" s="210"/>
      <c r="Z788" s="216"/>
      <c r="AA788" s="216"/>
      <c r="AB788" s="210"/>
      <c r="AC788" s="210"/>
      <c r="AD788" s="216"/>
      <c r="AE788" s="216"/>
      <c r="AF788" s="210"/>
      <c r="AG788" s="210"/>
      <c r="AH788" s="216">
        <v>0.25</v>
      </c>
      <c r="AI788" s="216"/>
      <c r="AJ788" s="210"/>
      <c r="AK788" s="210"/>
      <c r="AL788" s="210"/>
      <c r="AM788" s="210"/>
      <c r="AN788" s="213">
        <f>P788+T788+X788+AB788+AF788+AJ788</f>
        <v>0</v>
      </c>
      <c r="AO788" s="213">
        <f>Q788+U788+Y788+AC788+AG788+AK788</f>
        <v>0</v>
      </c>
      <c r="AP788" s="213">
        <f>R788+V788+Z788+AD788+AH788+AL788</f>
        <v>0.25</v>
      </c>
      <c r="AQ788" s="209">
        <f>S788+W788+AA788+AE788+AI788+AM788</f>
        <v>0</v>
      </c>
      <c r="AR788" s="116" t="s">
        <v>122</v>
      </c>
      <c r="AS788" s="117">
        <f aca="true" t="shared" si="350" ref="AS788:AX788">SUM(AS789:AS790)</f>
        <v>0</v>
      </c>
      <c r="AT788" s="117">
        <f t="shared" si="350"/>
        <v>0</v>
      </c>
      <c r="AU788" s="117">
        <f t="shared" si="350"/>
        <v>0</v>
      </c>
      <c r="AV788" s="117">
        <f t="shared" si="350"/>
        <v>0</v>
      </c>
      <c r="AW788" s="117">
        <f t="shared" si="350"/>
        <v>4.3</v>
      </c>
      <c r="AX788" s="117">
        <f t="shared" si="350"/>
        <v>0</v>
      </c>
      <c r="AY788" s="98">
        <f>SUM(AS788:AX788)</f>
        <v>4.3</v>
      </c>
      <c r="AZ788" s="74"/>
    </row>
    <row r="789" spans="2:52" ht="90">
      <c r="B789" s="73"/>
      <c r="C789" s="223"/>
      <c r="D789" s="238"/>
      <c r="E789" s="229"/>
      <c r="F789" s="220"/>
      <c r="G789" s="211"/>
      <c r="H789" s="211"/>
      <c r="I789" s="217"/>
      <c r="J789" s="217"/>
      <c r="K789" s="220"/>
      <c r="L789" s="220"/>
      <c r="M789" s="217"/>
      <c r="N789" s="217"/>
      <c r="O789" s="217"/>
      <c r="P789" s="211"/>
      <c r="Q789" s="211"/>
      <c r="R789" s="217"/>
      <c r="S789" s="217"/>
      <c r="T789" s="211"/>
      <c r="U789" s="211"/>
      <c r="V789" s="217"/>
      <c r="W789" s="217"/>
      <c r="X789" s="211"/>
      <c r="Y789" s="211"/>
      <c r="Z789" s="217"/>
      <c r="AA789" s="217"/>
      <c r="AB789" s="211"/>
      <c r="AC789" s="211"/>
      <c r="AD789" s="217"/>
      <c r="AE789" s="217"/>
      <c r="AF789" s="211"/>
      <c r="AG789" s="211"/>
      <c r="AH789" s="217"/>
      <c r="AI789" s="217"/>
      <c r="AJ789" s="211"/>
      <c r="AK789" s="211"/>
      <c r="AL789" s="211"/>
      <c r="AM789" s="211"/>
      <c r="AN789" s="214"/>
      <c r="AO789" s="214"/>
      <c r="AP789" s="214"/>
      <c r="AQ789" s="209"/>
      <c r="AR789" s="118" t="s">
        <v>354</v>
      </c>
      <c r="AS789" s="119"/>
      <c r="AT789" s="119"/>
      <c r="AU789" s="119"/>
      <c r="AV789" s="119"/>
      <c r="AW789" s="119">
        <v>4.3</v>
      </c>
      <c r="AX789" s="120"/>
      <c r="AY789" s="98">
        <f>SUM(AS789:AX789)</f>
        <v>4.3</v>
      </c>
      <c r="AZ789" s="74"/>
    </row>
    <row r="790" spans="2:52" ht="12.75">
      <c r="B790" s="73"/>
      <c r="C790" s="224"/>
      <c r="D790" s="239"/>
      <c r="E790" s="230"/>
      <c r="F790" s="221"/>
      <c r="G790" s="212"/>
      <c r="H790" s="212"/>
      <c r="I790" s="218"/>
      <c r="J790" s="218"/>
      <c r="K790" s="221"/>
      <c r="L790" s="221"/>
      <c r="M790" s="218"/>
      <c r="N790" s="218"/>
      <c r="O790" s="218"/>
      <c r="P790" s="212"/>
      <c r="Q790" s="212"/>
      <c r="R790" s="218"/>
      <c r="S790" s="218"/>
      <c r="T790" s="212"/>
      <c r="U790" s="212"/>
      <c r="V790" s="218"/>
      <c r="W790" s="218"/>
      <c r="X790" s="212"/>
      <c r="Y790" s="212"/>
      <c r="Z790" s="218"/>
      <c r="AA790" s="218"/>
      <c r="AB790" s="212"/>
      <c r="AC790" s="212"/>
      <c r="AD790" s="218"/>
      <c r="AE790" s="218"/>
      <c r="AF790" s="212"/>
      <c r="AG790" s="212"/>
      <c r="AH790" s="218"/>
      <c r="AI790" s="218"/>
      <c r="AJ790" s="212"/>
      <c r="AK790" s="212"/>
      <c r="AL790" s="212"/>
      <c r="AM790" s="212"/>
      <c r="AN790" s="215"/>
      <c r="AO790" s="215"/>
      <c r="AP790" s="215"/>
      <c r="AQ790" s="209"/>
      <c r="AR790" s="121" t="s">
        <v>124</v>
      </c>
      <c r="AS790" s="121"/>
      <c r="AT790" s="121"/>
      <c r="AU790" s="121"/>
      <c r="AV790" s="121"/>
      <c r="AW790" s="121"/>
      <c r="AX790" s="121"/>
      <c r="AY790" s="122"/>
      <c r="AZ790" s="74"/>
    </row>
    <row r="791" spans="2:52" ht="22.5">
      <c r="B791" s="73"/>
      <c r="C791" s="222" t="s">
        <v>656</v>
      </c>
      <c r="D791" s="237" t="s">
        <v>657</v>
      </c>
      <c r="E791" s="228"/>
      <c r="F791" s="219" t="s">
        <v>121</v>
      </c>
      <c r="G791" s="210"/>
      <c r="H791" s="210"/>
      <c r="I791" s="216">
        <v>0.68</v>
      </c>
      <c r="J791" s="216">
        <v>0</v>
      </c>
      <c r="K791" s="219">
        <v>2014</v>
      </c>
      <c r="L791" s="219">
        <v>2015</v>
      </c>
      <c r="M791" s="216">
        <f>AY792</f>
        <v>7.4</v>
      </c>
      <c r="N791" s="216"/>
      <c r="O791" s="216">
        <f>AU792</f>
        <v>0</v>
      </c>
      <c r="P791" s="210"/>
      <c r="Q791" s="210"/>
      <c r="R791" s="216"/>
      <c r="S791" s="216"/>
      <c r="T791" s="210"/>
      <c r="U791" s="210"/>
      <c r="V791" s="216"/>
      <c r="W791" s="216"/>
      <c r="X791" s="210"/>
      <c r="Y791" s="210"/>
      <c r="Z791" s="216"/>
      <c r="AA791" s="216"/>
      <c r="AB791" s="210"/>
      <c r="AC791" s="210"/>
      <c r="AD791" s="216"/>
      <c r="AE791" s="216"/>
      <c r="AF791" s="210"/>
      <c r="AG791" s="210"/>
      <c r="AH791" s="216">
        <v>0.68</v>
      </c>
      <c r="AI791" s="216"/>
      <c r="AJ791" s="210"/>
      <c r="AK791" s="210"/>
      <c r="AL791" s="210"/>
      <c r="AM791" s="210"/>
      <c r="AN791" s="213">
        <f>P791+T791+X791+AB791+AF791+AJ791</f>
        <v>0</v>
      </c>
      <c r="AO791" s="213">
        <f>Q791+U791+Y791+AC791+AG791+AK791</f>
        <v>0</v>
      </c>
      <c r="AP791" s="213">
        <f>R791+V791+Z791+AD791+AH791+AL791</f>
        <v>0.68</v>
      </c>
      <c r="AQ791" s="209">
        <f>S791+W791+AA791+AE791+AI791+AM791</f>
        <v>0</v>
      </c>
      <c r="AR791" s="116" t="s">
        <v>122</v>
      </c>
      <c r="AS791" s="117">
        <f aca="true" t="shared" si="351" ref="AS791:AX791">SUM(AS792:AS793)</f>
        <v>0</v>
      </c>
      <c r="AT791" s="117">
        <f t="shared" si="351"/>
        <v>0</v>
      </c>
      <c r="AU791" s="117">
        <f t="shared" si="351"/>
        <v>0</v>
      </c>
      <c r="AV791" s="117">
        <f t="shared" si="351"/>
        <v>0</v>
      </c>
      <c r="AW791" s="117">
        <f t="shared" si="351"/>
        <v>7.4</v>
      </c>
      <c r="AX791" s="117">
        <f t="shared" si="351"/>
        <v>0</v>
      </c>
      <c r="AY791" s="98">
        <f>SUM(AS791:AX791)</f>
        <v>7.4</v>
      </c>
      <c r="AZ791" s="74"/>
    </row>
    <row r="792" spans="2:52" ht="90">
      <c r="B792" s="73"/>
      <c r="C792" s="223"/>
      <c r="D792" s="238"/>
      <c r="E792" s="229"/>
      <c r="F792" s="220"/>
      <c r="G792" s="211"/>
      <c r="H792" s="211"/>
      <c r="I792" s="217"/>
      <c r="J792" s="217"/>
      <c r="K792" s="220"/>
      <c r="L792" s="220"/>
      <c r="M792" s="217"/>
      <c r="N792" s="217"/>
      <c r="O792" s="217"/>
      <c r="P792" s="211"/>
      <c r="Q792" s="211"/>
      <c r="R792" s="217"/>
      <c r="S792" s="217"/>
      <c r="T792" s="211"/>
      <c r="U792" s="211"/>
      <c r="V792" s="217"/>
      <c r="W792" s="217"/>
      <c r="X792" s="211"/>
      <c r="Y792" s="211"/>
      <c r="Z792" s="217"/>
      <c r="AA792" s="217"/>
      <c r="AB792" s="211"/>
      <c r="AC792" s="211"/>
      <c r="AD792" s="217"/>
      <c r="AE792" s="217"/>
      <c r="AF792" s="211"/>
      <c r="AG792" s="211"/>
      <c r="AH792" s="217"/>
      <c r="AI792" s="217"/>
      <c r="AJ792" s="211"/>
      <c r="AK792" s="211"/>
      <c r="AL792" s="211"/>
      <c r="AM792" s="211"/>
      <c r="AN792" s="214"/>
      <c r="AO792" s="214"/>
      <c r="AP792" s="214"/>
      <c r="AQ792" s="209"/>
      <c r="AR792" s="118" t="s">
        <v>354</v>
      </c>
      <c r="AS792" s="119"/>
      <c r="AT792" s="119"/>
      <c r="AU792" s="119"/>
      <c r="AV792" s="119"/>
      <c r="AW792" s="119">
        <v>7.4</v>
      </c>
      <c r="AX792" s="120"/>
      <c r="AY792" s="98">
        <f>SUM(AS792:AX792)</f>
        <v>7.4</v>
      </c>
      <c r="AZ792" s="74"/>
    </row>
    <row r="793" spans="2:52" ht="12.75">
      <c r="B793" s="73"/>
      <c r="C793" s="224"/>
      <c r="D793" s="239"/>
      <c r="E793" s="230"/>
      <c r="F793" s="221"/>
      <c r="G793" s="212"/>
      <c r="H793" s="212"/>
      <c r="I793" s="218"/>
      <c r="J793" s="218"/>
      <c r="K793" s="221"/>
      <c r="L793" s="221"/>
      <c r="M793" s="218"/>
      <c r="N793" s="218"/>
      <c r="O793" s="218"/>
      <c r="P793" s="212"/>
      <c r="Q793" s="212"/>
      <c r="R793" s="218"/>
      <c r="S793" s="218"/>
      <c r="T793" s="212"/>
      <c r="U793" s="212"/>
      <c r="V793" s="218"/>
      <c r="W793" s="218"/>
      <c r="X793" s="212"/>
      <c r="Y793" s="212"/>
      <c r="Z793" s="218"/>
      <c r="AA793" s="218"/>
      <c r="AB793" s="212"/>
      <c r="AC793" s="212"/>
      <c r="AD793" s="218"/>
      <c r="AE793" s="218"/>
      <c r="AF793" s="212"/>
      <c r="AG793" s="212"/>
      <c r="AH793" s="218"/>
      <c r="AI793" s="218"/>
      <c r="AJ793" s="212"/>
      <c r="AK793" s="212"/>
      <c r="AL793" s="212"/>
      <c r="AM793" s="212"/>
      <c r="AN793" s="215"/>
      <c r="AO793" s="215"/>
      <c r="AP793" s="215"/>
      <c r="AQ793" s="209"/>
      <c r="AR793" s="121" t="s">
        <v>124</v>
      </c>
      <c r="AS793" s="121"/>
      <c r="AT793" s="121"/>
      <c r="AU793" s="121"/>
      <c r="AV793" s="121"/>
      <c r="AW793" s="121"/>
      <c r="AX793" s="121"/>
      <c r="AY793" s="122"/>
      <c r="AZ793" s="74"/>
    </row>
    <row r="794" spans="2:52" ht="22.5">
      <c r="B794" s="73"/>
      <c r="C794" s="222" t="s">
        <v>658</v>
      </c>
      <c r="D794" s="237" t="s">
        <v>659</v>
      </c>
      <c r="E794" s="228"/>
      <c r="F794" s="219" t="s">
        <v>121</v>
      </c>
      <c r="G794" s="210"/>
      <c r="H794" s="210"/>
      <c r="I794" s="216">
        <v>1.25</v>
      </c>
      <c r="J794" s="216">
        <v>0</v>
      </c>
      <c r="K794" s="219">
        <v>2014</v>
      </c>
      <c r="L794" s="219">
        <v>2015</v>
      </c>
      <c r="M794" s="216">
        <f>AY795</f>
        <v>7.9</v>
      </c>
      <c r="N794" s="216"/>
      <c r="O794" s="216">
        <f>AU795</f>
        <v>0</v>
      </c>
      <c r="P794" s="210"/>
      <c r="Q794" s="210"/>
      <c r="R794" s="216"/>
      <c r="S794" s="216"/>
      <c r="T794" s="210"/>
      <c r="U794" s="210"/>
      <c r="V794" s="216"/>
      <c r="W794" s="216"/>
      <c r="X794" s="210"/>
      <c r="Y794" s="210"/>
      <c r="Z794" s="216"/>
      <c r="AA794" s="216"/>
      <c r="AB794" s="210"/>
      <c r="AC794" s="210"/>
      <c r="AD794" s="216"/>
      <c r="AE794" s="216"/>
      <c r="AF794" s="210"/>
      <c r="AG794" s="210"/>
      <c r="AH794" s="216">
        <v>1.25</v>
      </c>
      <c r="AI794" s="216"/>
      <c r="AJ794" s="210"/>
      <c r="AK794" s="210"/>
      <c r="AL794" s="210"/>
      <c r="AM794" s="210"/>
      <c r="AN794" s="213">
        <f>P794+T794+X794+AB794+AF794+AJ794</f>
        <v>0</v>
      </c>
      <c r="AO794" s="213">
        <f>Q794+U794+Y794+AC794+AG794+AK794</f>
        <v>0</v>
      </c>
      <c r="AP794" s="213">
        <f>R794+V794+Z794+AD794+AH794+AL794</f>
        <v>1.25</v>
      </c>
      <c r="AQ794" s="209">
        <f>S794+W794+AA794+AE794+AI794+AM794</f>
        <v>0</v>
      </c>
      <c r="AR794" s="116" t="s">
        <v>122</v>
      </c>
      <c r="AS794" s="117">
        <f aca="true" t="shared" si="352" ref="AS794:AX794">SUM(AS795:AS796)</f>
        <v>0</v>
      </c>
      <c r="AT794" s="117">
        <f t="shared" si="352"/>
        <v>0</v>
      </c>
      <c r="AU794" s="117">
        <f t="shared" si="352"/>
        <v>0</v>
      </c>
      <c r="AV794" s="117">
        <f t="shared" si="352"/>
        <v>1.5</v>
      </c>
      <c r="AW794" s="117">
        <f t="shared" si="352"/>
        <v>6.4</v>
      </c>
      <c r="AX794" s="117">
        <f t="shared" si="352"/>
        <v>0</v>
      </c>
      <c r="AY794" s="98">
        <f>SUM(AS794:AX794)</f>
        <v>7.9</v>
      </c>
      <c r="AZ794" s="74"/>
    </row>
    <row r="795" spans="2:52" ht="90">
      <c r="B795" s="73"/>
      <c r="C795" s="223"/>
      <c r="D795" s="238"/>
      <c r="E795" s="229"/>
      <c r="F795" s="220"/>
      <c r="G795" s="211"/>
      <c r="H795" s="211"/>
      <c r="I795" s="217"/>
      <c r="J795" s="217"/>
      <c r="K795" s="220"/>
      <c r="L795" s="220"/>
      <c r="M795" s="217"/>
      <c r="N795" s="217"/>
      <c r="O795" s="217"/>
      <c r="P795" s="211"/>
      <c r="Q795" s="211"/>
      <c r="R795" s="217"/>
      <c r="S795" s="217"/>
      <c r="T795" s="211"/>
      <c r="U795" s="211"/>
      <c r="V795" s="217"/>
      <c r="W795" s="217"/>
      <c r="X795" s="211"/>
      <c r="Y795" s="211"/>
      <c r="Z795" s="217"/>
      <c r="AA795" s="217"/>
      <c r="AB795" s="211"/>
      <c r="AC795" s="211"/>
      <c r="AD795" s="217"/>
      <c r="AE795" s="217"/>
      <c r="AF795" s="211"/>
      <c r="AG795" s="211"/>
      <c r="AH795" s="217"/>
      <c r="AI795" s="217"/>
      <c r="AJ795" s="211"/>
      <c r="AK795" s="211"/>
      <c r="AL795" s="211"/>
      <c r="AM795" s="211"/>
      <c r="AN795" s="214"/>
      <c r="AO795" s="214"/>
      <c r="AP795" s="214"/>
      <c r="AQ795" s="209"/>
      <c r="AR795" s="118" t="s">
        <v>354</v>
      </c>
      <c r="AS795" s="119"/>
      <c r="AT795" s="119"/>
      <c r="AU795" s="119"/>
      <c r="AV795" s="119">
        <v>1.5</v>
      </c>
      <c r="AW795" s="119">
        <v>6.4</v>
      </c>
      <c r="AX795" s="120"/>
      <c r="AY795" s="98">
        <f>SUM(AS795:AX795)</f>
        <v>7.9</v>
      </c>
      <c r="AZ795" s="74"/>
    </row>
    <row r="796" spans="2:52" ht="12.75">
      <c r="B796" s="73"/>
      <c r="C796" s="224"/>
      <c r="D796" s="239"/>
      <c r="E796" s="230"/>
      <c r="F796" s="221"/>
      <c r="G796" s="212"/>
      <c r="H796" s="212"/>
      <c r="I796" s="218"/>
      <c r="J796" s="218"/>
      <c r="K796" s="221"/>
      <c r="L796" s="221"/>
      <c r="M796" s="218"/>
      <c r="N796" s="218"/>
      <c r="O796" s="218"/>
      <c r="P796" s="212"/>
      <c r="Q796" s="212"/>
      <c r="R796" s="218"/>
      <c r="S796" s="218"/>
      <c r="T796" s="212"/>
      <c r="U796" s="212"/>
      <c r="V796" s="218"/>
      <c r="W796" s="218"/>
      <c r="X796" s="212"/>
      <c r="Y796" s="212"/>
      <c r="Z796" s="218"/>
      <c r="AA796" s="218"/>
      <c r="AB796" s="212"/>
      <c r="AC796" s="212"/>
      <c r="AD796" s="218"/>
      <c r="AE796" s="218"/>
      <c r="AF796" s="212"/>
      <c r="AG796" s="212"/>
      <c r="AH796" s="218"/>
      <c r="AI796" s="218"/>
      <c r="AJ796" s="212"/>
      <c r="AK796" s="212"/>
      <c r="AL796" s="212"/>
      <c r="AM796" s="212"/>
      <c r="AN796" s="215"/>
      <c r="AO796" s="215"/>
      <c r="AP796" s="215"/>
      <c r="AQ796" s="209"/>
      <c r="AR796" s="121" t="s">
        <v>124</v>
      </c>
      <c r="AS796" s="121"/>
      <c r="AT796" s="121"/>
      <c r="AU796" s="121"/>
      <c r="AV796" s="121"/>
      <c r="AW796" s="121"/>
      <c r="AX796" s="121"/>
      <c r="AY796" s="122"/>
      <c r="AZ796" s="74"/>
    </row>
    <row r="797" spans="2:52" ht="22.5">
      <c r="B797" s="73"/>
      <c r="C797" s="222" t="s">
        <v>660</v>
      </c>
      <c r="D797" s="237" t="s">
        <v>661</v>
      </c>
      <c r="E797" s="228"/>
      <c r="F797" s="219" t="s">
        <v>121</v>
      </c>
      <c r="G797" s="210"/>
      <c r="H797" s="210"/>
      <c r="I797" s="216">
        <v>1.4</v>
      </c>
      <c r="J797" s="216">
        <v>0</v>
      </c>
      <c r="K797" s="219">
        <v>2013</v>
      </c>
      <c r="L797" s="219">
        <v>2014</v>
      </c>
      <c r="M797" s="216">
        <f>AY798</f>
        <v>7.6</v>
      </c>
      <c r="N797" s="216"/>
      <c r="O797" s="216">
        <f>AU798</f>
        <v>0</v>
      </c>
      <c r="P797" s="210"/>
      <c r="Q797" s="210"/>
      <c r="R797" s="216"/>
      <c r="S797" s="216"/>
      <c r="T797" s="210"/>
      <c r="U797" s="210"/>
      <c r="V797" s="216"/>
      <c r="W797" s="216"/>
      <c r="X797" s="210"/>
      <c r="Y797" s="210"/>
      <c r="Z797" s="216"/>
      <c r="AA797" s="216"/>
      <c r="AB797" s="210"/>
      <c r="AC797" s="210"/>
      <c r="AD797" s="216">
        <v>1.4</v>
      </c>
      <c r="AE797" s="216"/>
      <c r="AF797" s="210"/>
      <c r="AG797" s="210"/>
      <c r="AH797" s="216"/>
      <c r="AI797" s="216"/>
      <c r="AJ797" s="210"/>
      <c r="AK797" s="210"/>
      <c r="AL797" s="210"/>
      <c r="AM797" s="210"/>
      <c r="AN797" s="213">
        <f>P797+T797+X797+AB797+AF797+AJ797</f>
        <v>0</v>
      </c>
      <c r="AO797" s="213">
        <f>Q797+U797+Y797+AC797+AG797+AK797</f>
        <v>0</v>
      </c>
      <c r="AP797" s="213">
        <f>R797+V797+Z797+AD797+AH797+AL797</f>
        <v>1.4</v>
      </c>
      <c r="AQ797" s="209">
        <f>S797+W797+AA797+AE797+AI797+AM797</f>
        <v>0</v>
      </c>
      <c r="AR797" s="116" t="s">
        <v>122</v>
      </c>
      <c r="AS797" s="117">
        <f aca="true" t="shared" si="353" ref="AS797:AX797">SUM(AS798:AS799)</f>
        <v>0</v>
      </c>
      <c r="AT797" s="117">
        <f t="shared" si="353"/>
        <v>0</v>
      </c>
      <c r="AU797" s="117">
        <f t="shared" si="353"/>
        <v>0</v>
      </c>
      <c r="AV797" s="117">
        <f t="shared" si="353"/>
        <v>1.5</v>
      </c>
      <c r="AW797" s="117">
        <f t="shared" si="353"/>
        <v>6.1</v>
      </c>
      <c r="AX797" s="117">
        <f t="shared" si="353"/>
        <v>0</v>
      </c>
      <c r="AY797" s="98">
        <f>SUM(AS797:AX797)</f>
        <v>7.6</v>
      </c>
      <c r="AZ797" s="74"/>
    </row>
    <row r="798" spans="2:52" ht="90">
      <c r="B798" s="73"/>
      <c r="C798" s="223"/>
      <c r="D798" s="238"/>
      <c r="E798" s="229"/>
      <c r="F798" s="220"/>
      <c r="G798" s="211"/>
      <c r="H798" s="211"/>
      <c r="I798" s="217"/>
      <c r="J798" s="217"/>
      <c r="K798" s="220"/>
      <c r="L798" s="220"/>
      <c r="M798" s="217"/>
      <c r="N798" s="217"/>
      <c r="O798" s="217"/>
      <c r="P798" s="211"/>
      <c r="Q798" s="211"/>
      <c r="R798" s="217"/>
      <c r="S798" s="217"/>
      <c r="T798" s="211"/>
      <c r="U798" s="211"/>
      <c r="V798" s="217"/>
      <c r="W798" s="217"/>
      <c r="X798" s="211"/>
      <c r="Y798" s="211"/>
      <c r="Z798" s="217"/>
      <c r="AA798" s="217"/>
      <c r="AB798" s="211"/>
      <c r="AC798" s="211"/>
      <c r="AD798" s="217"/>
      <c r="AE798" s="217"/>
      <c r="AF798" s="211"/>
      <c r="AG798" s="211"/>
      <c r="AH798" s="217"/>
      <c r="AI798" s="217"/>
      <c r="AJ798" s="211"/>
      <c r="AK798" s="211"/>
      <c r="AL798" s="211"/>
      <c r="AM798" s="211"/>
      <c r="AN798" s="214"/>
      <c r="AO798" s="214"/>
      <c r="AP798" s="214"/>
      <c r="AQ798" s="209"/>
      <c r="AR798" s="118" t="s">
        <v>354</v>
      </c>
      <c r="AS798" s="119"/>
      <c r="AT798" s="119"/>
      <c r="AU798" s="119">
        <v>0</v>
      </c>
      <c r="AV798" s="119">
        <v>1.5</v>
      </c>
      <c r="AW798" s="119">
        <f>5.3+0.8</f>
        <v>6.1</v>
      </c>
      <c r="AX798" s="120"/>
      <c r="AY798" s="98">
        <f>SUM(AS798:AX798)</f>
        <v>7.6</v>
      </c>
      <c r="AZ798" s="74"/>
    </row>
    <row r="799" spans="2:52" ht="12.75">
      <c r="B799" s="73"/>
      <c r="C799" s="224"/>
      <c r="D799" s="239"/>
      <c r="E799" s="230"/>
      <c r="F799" s="221"/>
      <c r="G799" s="212"/>
      <c r="H799" s="212"/>
      <c r="I799" s="218"/>
      <c r="J799" s="218"/>
      <c r="K799" s="221"/>
      <c r="L799" s="221"/>
      <c r="M799" s="218"/>
      <c r="N799" s="218"/>
      <c r="O799" s="218"/>
      <c r="P799" s="212"/>
      <c r="Q799" s="212"/>
      <c r="R799" s="218"/>
      <c r="S799" s="218"/>
      <c r="T799" s="212"/>
      <c r="U799" s="212"/>
      <c r="V799" s="218"/>
      <c r="W799" s="218"/>
      <c r="X799" s="212"/>
      <c r="Y799" s="212"/>
      <c r="Z799" s="218"/>
      <c r="AA799" s="218"/>
      <c r="AB799" s="212"/>
      <c r="AC799" s="212"/>
      <c r="AD799" s="218"/>
      <c r="AE799" s="218"/>
      <c r="AF799" s="212"/>
      <c r="AG799" s="212"/>
      <c r="AH799" s="218"/>
      <c r="AI799" s="218"/>
      <c r="AJ799" s="212"/>
      <c r="AK799" s="212"/>
      <c r="AL799" s="212"/>
      <c r="AM799" s="212"/>
      <c r="AN799" s="215"/>
      <c r="AO799" s="215"/>
      <c r="AP799" s="215"/>
      <c r="AQ799" s="209"/>
      <c r="AR799" s="121" t="s">
        <v>124</v>
      </c>
      <c r="AS799" s="121"/>
      <c r="AT799" s="121"/>
      <c r="AU799" s="121"/>
      <c r="AV799" s="121"/>
      <c r="AW799" s="121"/>
      <c r="AX799" s="121"/>
      <c r="AY799" s="122"/>
      <c r="AZ799" s="74"/>
    </row>
    <row r="800" spans="2:52" ht="22.5">
      <c r="B800" s="73"/>
      <c r="C800" s="222" t="s">
        <v>662</v>
      </c>
      <c r="D800" s="237" t="s">
        <v>663</v>
      </c>
      <c r="E800" s="228"/>
      <c r="F800" s="219" t="s">
        <v>121</v>
      </c>
      <c r="G800" s="210"/>
      <c r="H800" s="210"/>
      <c r="I800" s="216">
        <v>0.2</v>
      </c>
      <c r="J800" s="216">
        <v>0</v>
      </c>
      <c r="K800" s="219">
        <v>2015</v>
      </c>
      <c r="L800" s="219">
        <v>2015</v>
      </c>
      <c r="M800" s="216">
        <f>AY801</f>
        <v>4.2</v>
      </c>
      <c r="N800" s="216"/>
      <c r="O800" s="216">
        <f>AU801</f>
        <v>0</v>
      </c>
      <c r="P800" s="210"/>
      <c r="Q800" s="210"/>
      <c r="R800" s="216"/>
      <c r="S800" s="216"/>
      <c r="T800" s="210"/>
      <c r="U800" s="210"/>
      <c r="V800" s="216"/>
      <c r="W800" s="216"/>
      <c r="X800" s="210"/>
      <c r="Y800" s="210"/>
      <c r="Z800" s="216"/>
      <c r="AA800" s="216"/>
      <c r="AB800" s="210"/>
      <c r="AC800" s="210"/>
      <c r="AD800" s="216"/>
      <c r="AE800" s="216"/>
      <c r="AF800" s="210"/>
      <c r="AG800" s="210"/>
      <c r="AH800" s="216">
        <v>0.2</v>
      </c>
      <c r="AI800" s="216"/>
      <c r="AJ800" s="210"/>
      <c r="AK800" s="210"/>
      <c r="AL800" s="210"/>
      <c r="AM800" s="210"/>
      <c r="AN800" s="213">
        <f>P800+T800+X800+AB800+AF800+AJ800</f>
        <v>0</v>
      </c>
      <c r="AO800" s="213">
        <f>Q800+U800+Y800+AC800+AG800+AK800</f>
        <v>0</v>
      </c>
      <c r="AP800" s="213">
        <f>R800+V800+Z800+AD800+AH800+AL800</f>
        <v>0.2</v>
      </c>
      <c r="AQ800" s="209">
        <f>S800+W800+AA800+AE800+AI800+AM800</f>
        <v>0</v>
      </c>
      <c r="AR800" s="116" t="s">
        <v>122</v>
      </c>
      <c r="AS800" s="117">
        <f aca="true" t="shared" si="354" ref="AS800:AX800">SUM(AS801:AS802)</f>
        <v>0</v>
      </c>
      <c r="AT800" s="117">
        <f t="shared" si="354"/>
        <v>0</v>
      </c>
      <c r="AU800" s="117">
        <f t="shared" si="354"/>
        <v>0</v>
      </c>
      <c r="AV800" s="117">
        <f t="shared" si="354"/>
        <v>0</v>
      </c>
      <c r="AW800" s="117">
        <f t="shared" si="354"/>
        <v>4.2</v>
      </c>
      <c r="AX800" s="117">
        <f t="shared" si="354"/>
        <v>0</v>
      </c>
      <c r="AY800" s="98">
        <f>SUM(AS800:AX800)</f>
        <v>4.2</v>
      </c>
      <c r="AZ800" s="74"/>
    </row>
    <row r="801" spans="2:52" ht="90">
      <c r="B801" s="73"/>
      <c r="C801" s="223"/>
      <c r="D801" s="238"/>
      <c r="E801" s="229"/>
      <c r="F801" s="220"/>
      <c r="G801" s="211"/>
      <c r="H801" s="211"/>
      <c r="I801" s="217"/>
      <c r="J801" s="217"/>
      <c r="K801" s="220"/>
      <c r="L801" s="220"/>
      <c r="M801" s="217"/>
      <c r="N801" s="217"/>
      <c r="O801" s="217"/>
      <c r="P801" s="211"/>
      <c r="Q801" s="211"/>
      <c r="R801" s="217"/>
      <c r="S801" s="217"/>
      <c r="T801" s="211"/>
      <c r="U801" s="211"/>
      <c r="V801" s="217"/>
      <c r="W801" s="217"/>
      <c r="X801" s="211"/>
      <c r="Y801" s="211"/>
      <c r="Z801" s="217"/>
      <c r="AA801" s="217"/>
      <c r="AB801" s="211"/>
      <c r="AC801" s="211"/>
      <c r="AD801" s="217"/>
      <c r="AE801" s="217"/>
      <c r="AF801" s="211"/>
      <c r="AG801" s="211"/>
      <c r="AH801" s="217"/>
      <c r="AI801" s="217"/>
      <c r="AJ801" s="211"/>
      <c r="AK801" s="211"/>
      <c r="AL801" s="211"/>
      <c r="AM801" s="211"/>
      <c r="AN801" s="214"/>
      <c r="AO801" s="214"/>
      <c r="AP801" s="214"/>
      <c r="AQ801" s="209"/>
      <c r="AR801" s="118" t="s">
        <v>354</v>
      </c>
      <c r="AS801" s="119"/>
      <c r="AT801" s="119"/>
      <c r="AU801" s="119"/>
      <c r="AV801" s="119"/>
      <c r="AW801" s="119">
        <v>4.2</v>
      </c>
      <c r="AX801" s="120"/>
      <c r="AY801" s="98">
        <f>SUM(AS801:AX801)</f>
        <v>4.2</v>
      </c>
      <c r="AZ801" s="74"/>
    </row>
    <row r="802" spans="2:52" ht="12.75">
      <c r="B802" s="73"/>
      <c r="C802" s="224"/>
      <c r="D802" s="239"/>
      <c r="E802" s="230"/>
      <c r="F802" s="221"/>
      <c r="G802" s="212"/>
      <c r="H802" s="212"/>
      <c r="I802" s="218"/>
      <c r="J802" s="218"/>
      <c r="K802" s="221"/>
      <c r="L802" s="221"/>
      <c r="M802" s="218"/>
      <c r="N802" s="218"/>
      <c r="O802" s="218"/>
      <c r="P802" s="212"/>
      <c r="Q802" s="212"/>
      <c r="R802" s="218"/>
      <c r="S802" s="218"/>
      <c r="T802" s="212"/>
      <c r="U802" s="212"/>
      <c r="V802" s="218"/>
      <c r="W802" s="218"/>
      <c r="X802" s="212"/>
      <c r="Y802" s="212"/>
      <c r="Z802" s="218"/>
      <c r="AA802" s="218"/>
      <c r="AB802" s="212"/>
      <c r="AC802" s="212"/>
      <c r="AD802" s="218"/>
      <c r="AE802" s="218"/>
      <c r="AF802" s="212"/>
      <c r="AG802" s="212"/>
      <c r="AH802" s="218"/>
      <c r="AI802" s="218"/>
      <c r="AJ802" s="212"/>
      <c r="AK802" s="212"/>
      <c r="AL802" s="212"/>
      <c r="AM802" s="212"/>
      <c r="AN802" s="215"/>
      <c r="AO802" s="215"/>
      <c r="AP802" s="215"/>
      <c r="AQ802" s="209"/>
      <c r="AR802" s="121" t="s">
        <v>124</v>
      </c>
      <c r="AS802" s="121"/>
      <c r="AT802" s="121"/>
      <c r="AU802" s="121"/>
      <c r="AV802" s="121"/>
      <c r="AW802" s="121"/>
      <c r="AX802" s="121"/>
      <c r="AY802" s="122"/>
      <c r="AZ802" s="74"/>
    </row>
    <row r="803" spans="2:52" ht="22.5">
      <c r="B803" s="73"/>
      <c r="C803" s="222" t="s">
        <v>664</v>
      </c>
      <c r="D803" s="237" t="s">
        <v>665</v>
      </c>
      <c r="E803" s="228"/>
      <c r="F803" s="219" t="s">
        <v>121</v>
      </c>
      <c r="G803" s="210"/>
      <c r="H803" s="210"/>
      <c r="I803" s="216">
        <v>0.5</v>
      </c>
      <c r="J803" s="216">
        <v>0</v>
      </c>
      <c r="K803" s="219">
        <v>2015</v>
      </c>
      <c r="L803" s="219">
        <v>2015</v>
      </c>
      <c r="M803" s="216">
        <f>AY804</f>
        <v>3.7</v>
      </c>
      <c r="N803" s="216"/>
      <c r="O803" s="216">
        <f>AU804</f>
        <v>0</v>
      </c>
      <c r="P803" s="210"/>
      <c r="Q803" s="210"/>
      <c r="R803" s="216"/>
      <c r="S803" s="216"/>
      <c r="T803" s="210"/>
      <c r="U803" s="210"/>
      <c r="V803" s="216"/>
      <c r="W803" s="216"/>
      <c r="X803" s="210"/>
      <c r="Y803" s="210"/>
      <c r="Z803" s="216"/>
      <c r="AA803" s="216"/>
      <c r="AB803" s="210"/>
      <c r="AC803" s="210"/>
      <c r="AD803" s="216"/>
      <c r="AE803" s="216"/>
      <c r="AF803" s="210"/>
      <c r="AG803" s="210"/>
      <c r="AH803" s="216">
        <v>0.5</v>
      </c>
      <c r="AI803" s="216"/>
      <c r="AJ803" s="210"/>
      <c r="AK803" s="210"/>
      <c r="AL803" s="210"/>
      <c r="AM803" s="210"/>
      <c r="AN803" s="213">
        <f>P803+T803+X803+AB803+AF803+AJ803</f>
        <v>0</v>
      </c>
      <c r="AO803" s="213">
        <f>Q803+U803+Y803+AC803+AG803+AK803</f>
        <v>0</v>
      </c>
      <c r="AP803" s="213">
        <f>R803+V803+Z803+AD803+AH803+AL803</f>
        <v>0.5</v>
      </c>
      <c r="AQ803" s="209">
        <f>S803+W803+AA803+AE803+AI803+AM803</f>
        <v>0</v>
      </c>
      <c r="AR803" s="116" t="s">
        <v>122</v>
      </c>
      <c r="AS803" s="117">
        <f aca="true" t="shared" si="355" ref="AS803:AX803">SUM(AS804:AS805)</f>
        <v>0</v>
      </c>
      <c r="AT803" s="117">
        <f t="shared" si="355"/>
        <v>0</v>
      </c>
      <c r="AU803" s="117">
        <f t="shared" si="355"/>
        <v>0</v>
      </c>
      <c r="AV803" s="117">
        <f t="shared" si="355"/>
        <v>0</v>
      </c>
      <c r="AW803" s="117">
        <f t="shared" si="355"/>
        <v>3.7</v>
      </c>
      <c r="AX803" s="117">
        <f t="shared" si="355"/>
        <v>0</v>
      </c>
      <c r="AY803" s="98">
        <f>SUM(AS803:AX803)</f>
        <v>3.7</v>
      </c>
      <c r="AZ803" s="74"/>
    </row>
    <row r="804" spans="2:52" ht="90">
      <c r="B804" s="73"/>
      <c r="C804" s="223"/>
      <c r="D804" s="238"/>
      <c r="E804" s="229"/>
      <c r="F804" s="220"/>
      <c r="G804" s="211"/>
      <c r="H804" s="211"/>
      <c r="I804" s="217"/>
      <c r="J804" s="217"/>
      <c r="K804" s="220"/>
      <c r="L804" s="220"/>
      <c r="M804" s="217"/>
      <c r="N804" s="217"/>
      <c r="O804" s="217"/>
      <c r="P804" s="211"/>
      <c r="Q804" s="211"/>
      <c r="R804" s="217"/>
      <c r="S804" s="217"/>
      <c r="T804" s="211"/>
      <c r="U804" s="211"/>
      <c r="V804" s="217"/>
      <c r="W804" s="217"/>
      <c r="X804" s="211"/>
      <c r="Y804" s="211"/>
      <c r="Z804" s="217"/>
      <c r="AA804" s="217"/>
      <c r="AB804" s="211"/>
      <c r="AC804" s="211"/>
      <c r="AD804" s="217"/>
      <c r="AE804" s="217"/>
      <c r="AF804" s="211"/>
      <c r="AG804" s="211"/>
      <c r="AH804" s="217"/>
      <c r="AI804" s="217"/>
      <c r="AJ804" s="211"/>
      <c r="AK804" s="211"/>
      <c r="AL804" s="211"/>
      <c r="AM804" s="211"/>
      <c r="AN804" s="214"/>
      <c r="AO804" s="214"/>
      <c r="AP804" s="214"/>
      <c r="AQ804" s="209"/>
      <c r="AR804" s="118" t="s">
        <v>354</v>
      </c>
      <c r="AS804" s="119"/>
      <c r="AT804" s="119"/>
      <c r="AU804" s="119"/>
      <c r="AV804" s="119"/>
      <c r="AW804" s="119">
        <v>3.7</v>
      </c>
      <c r="AX804" s="120"/>
      <c r="AY804" s="98">
        <f>SUM(AS804:AX804)</f>
        <v>3.7</v>
      </c>
      <c r="AZ804" s="74"/>
    </row>
    <row r="805" spans="2:52" ht="12.75">
      <c r="B805" s="73"/>
      <c r="C805" s="224"/>
      <c r="D805" s="239"/>
      <c r="E805" s="230"/>
      <c r="F805" s="221"/>
      <c r="G805" s="212"/>
      <c r="H805" s="212"/>
      <c r="I805" s="218"/>
      <c r="J805" s="218"/>
      <c r="K805" s="221"/>
      <c r="L805" s="221"/>
      <c r="M805" s="218"/>
      <c r="N805" s="218"/>
      <c r="O805" s="218"/>
      <c r="P805" s="212"/>
      <c r="Q805" s="212"/>
      <c r="R805" s="218"/>
      <c r="S805" s="218"/>
      <c r="T805" s="212"/>
      <c r="U805" s="212"/>
      <c r="V805" s="218"/>
      <c r="W805" s="218"/>
      <c r="X805" s="212"/>
      <c r="Y805" s="212"/>
      <c r="Z805" s="218"/>
      <c r="AA805" s="218"/>
      <c r="AB805" s="212"/>
      <c r="AC805" s="212"/>
      <c r="AD805" s="218"/>
      <c r="AE805" s="218"/>
      <c r="AF805" s="212"/>
      <c r="AG805" s="212"/>
      <c r="AH805" s="218"/>
      <c r="AI805" s="218"/>
      <c r="AJ805" s="212"/>
      <c r="AK805" s="212"/>
      <c r="AL805" s="212"/>
      <c r="AM805" s="212"/>
      <c r="AN805" s="215"/>
      <c r="AO805" s="215"/>
      <c r="AP805" s="215"/>
      <c r="AQ805" s="209"/>
      <c r="AR805" s="121" t="s">
        <v>124</v>
      </c>
      <c r="AS805" s="121"/>
      <c r="AT805" s="121"/>
      <c r="AU805" s="121"/>
      <c r="AV805" s="121"/>
      <c r="AW805" s="121"/>
      <c r="AX805" s="121"/>
      <c r="AY805" s="122"/>
      <c r="AZ805" s="74"/>
    </row>
    <row r="806" spans="2:52" ht="22.5">
      <c r="B806" s="73"/>
      <c r="C806" s="222" t="s">
        <v>666</v>
      </c>
      <c r="D806" s="237" t="s">
        <v>667</v>
      </c>
      <c r="E806" s="228"/>
      <c r="F806" s="219" t="s">
        <v>121</v>
      </c>
      <c r="G806" s="210"/>
      <c r="H806" s="210"/>
      <c r="I806" s="216">
        <v>0.8</v>
      </c>
      <c r="J806" s="216">
        <v>0</v>
      </c>
      <c r="K806" s="219">
        <v>2014</v>
      </c>
      <c r="L806" s="219">
        <v>2014</v>
      </c>
      <c r="M806" s="216">
        <f>AY807</f>
        <v>2.5</v>
      </c>
      <c r="N806" s="216"/>
      <c r="O806" s="216">
        <f>AU807</f>
        <v>0</v>
      </c>
      <c r="P806" s="210"/>
      <c r="Q806" s="210"/>
      <c r="R806" s="216"/>
      <c r="S806" s="216"/>
      <c r="T806" s="210"/>
      <c r="U806" s="210"/>
      <c r="V806" s="216"/>
      <c r="W806" s="216"/>
      <c r="X806" s="210"/>
      <c r="Y806" s="210"/>
      <c r="Z806" s="216"/>
      <c r="AA806" s="216"/>
      <c r="AB806" s="210"/>
      <c r="AC806" s="210"/>
      <c r="AD806" s="216">
        <v>0.8</v>
      </c>
      <c r="AE806" s="216"/>
      <c r="AF806" s="210"/>
      <c r="AG806" s="210"/>
      <c r="AH806" s="216"/>
      <c r="AI806" s="216"/>
      <c r="AJ806" s="210"/>
      <c r="AK806" s="210"/>
      <c r="AL806" s="210"/>
      <c r="AM806" s="210"/>
      <c r="AN806" s="213">
        <f>P806+T806+X806+AB806+AF806+AJ806</f>
        <v>0</v>
      </c>
      <c r="AO806" s="213">
        <f>Q806+U806+Y806+AC806+AG806+AK806</f>
        <v>0</v>
      </c>
      <c r="AP806" s="213">
        <f>R806+V806+Z806+AD806+AH806+AL806</f>
        <v>0.8</v>
      </c>
      <c r="AQ806" s="209">
        <f>S806+W806+AA806+AE806+AI806+AM806</f>
        <v>0</v>
      </c>
      <c r="AR806" s="116" t="s">
        <v>122</v>
      </c>
      <c r="AS806" s="117">
        <f aca="true" t="shared" si="356" ref="AS806:AX806">SUM(AS807:AS808)</f>
        <v>0</v>
      </c>
      <c r="AT806" s="117">
        <f t="shared" si="356"/>
        <v>0</v>
      </c>
      <c r="AU806" s="117">
        <f t="shared" si="356"/>
        <v>0</v>
      </c>
      <c r="AV806" s="117">
        <f t="shared" si="356"/>
        <v>2.5</v>
      </c>
      <c r="AW806" s="117">
        <f t="shared" si="356"/>
        <v>0</v>
      </c>
      <c r="AX806" s="117">
        <f t="shared" si="356"/>
        <v>0</v>
      </c>
      <c r="AY806" s="98">
        <f>SUM(AS806:AX806)</f>
        <v>2.5</v>
      </c>
      <c r="AZ806" s="74"/>
    </row>
    <row r="807" spans="2:52" ht="90">
      <c r="B807" s="73"/>
      <c r="C807" s="223"/>
      <c r="D807" s="238"/>
      <c r="E807" s="229"/>
      <c r="F807" s="220"/>
      <c r="G807" s="211"/>
      <c r="H807" s="211"/>
      <c r="I807" s="217"/>
      <c r="J807" s="217"/>
      <c r="K807" s="220"/>
      <c r="L807" s="220"/>
      <c r="M807" s="217"/>
      <c r="N807" s="217"/>
      <c r="O807" s="217"/>
      <c r="P807" s="211"/>
      <c r="Q807" s="211"/>
      <c r="R807" s="217"/>
      <c r="S807" s="217"/>
      <c r="T807" s="211"/>
      <c r="U807" s="211"/>
      <c r="V807" s="217"/>
      <c r="W807" s="217"/>
      <c r="X807" s="211"/>
      <c r="Y807" s="211"/>
      <c r="Z807" s="217"/>
      <c r="AA807" s="217"/>
      <c r="AB807" s="211"/>
      <c r="AC807" s="211"/>
      <c r="AD807" s="217"/>
      <c r="AE807" s="217"/>
      <c r="AF807" s="211"/>
      <c r="AG807" s="211"/>
      <c r="AH807" s="217"/>
      <c r="AI807" s="217"/>
      <c r="AJ807" s="211"/>
      <c r="AK807" s="211"/>
      <c r="AL807" s="211"/>
      <c r="AM807" s="211"/>
      <c r="AN807" s="214"/>
      <c r="AO807" s="214"/>
      <c r="AP807" s="214"/>
      <c r="AQ807" s="209"/>
      <c r="AR807" s="118" t="s">
        <v>354</v>
      </c>
      <c r="AS807" s="119"/>
      <c r="AT807" s="119"/>
      <c r="AU807" s="119"/>
      <c r="AV807" s="119">
        <v>2.5</v>
      </c>
      <c r="AW807" s="119"/>
      <c r="AX807" s="120"/>
      <c r="AY807" s="98">
        <f>SUM(AS807:AX807)</f>
        <v>2.5</v>
      </c>
      <c r="AZ807" s="74"/>
    </row>
    <row r="808" spans="2:52" ht="12.75">
      <c r="B808" s="73"/>
      <c r="C808" s="224"/>
      <c r="D808" s="239"/>
      <c r="E808" s="230"/>
      <c r="F808" s="221"/>
      <c r="G808" s="212"/>
      <c r="H808" s="212"/>
      <c r="I808" s="218"/>
      <c r="J808" s="218"/>
      <c r="K808" s="221"/>
      <c r="L808" s="221"/>
      <c r="M808" s="218"/>
      <c r="N808" s="218"/>
      <c r="O808" s="218"/>
      <c r="P808" s="212"/>
      <c r="Q808" s="212"/>
      <c r="R808" s="218"/>
      <c r="S808" s="218"/>
      <c r="T808" s="212"/>
      <c r="U808" s="212"/>
      <c r="V808" s="218"/>
      <c r="W808" s="218"/>
      <c r="X808" s="212"/>
      <c r="Y808" s="212"/>
      <c r="Z808" s="218"/>
      <c r="AA808" s="218"/>
      <c r="AB808" s="212"/>
      <c r="AC808" s="212"/>
      <c r="AD808" s="218"/>
      <c r="AE808" s="218"/>
      <c r="AF808" s="212"/>
      <c r="AG808" s="212"/>
      <c r="AH808" s="218"/>
      <c r="AI808" s="218"/>
      <c r="AJ808" s="212"/>
      <c r="AK808" s="212"/>
      <c r="AL808" s="212"/>
      <c r="AM808" s="212"/>
      <c r="AN808" s="215"/>
      <c r="AO808" s="215"/>
      <c r="AP808" s="215"/>
      <c r="AQ808" s="209"/>
      <c r="AR808" s="121" t="s">
        <v>124</v>
      </c>
      <c r="AS808" s="121"/>
      <c r="AT808" s="121"/>
      <c r="AU808" s="121"/>
      <c r="AV808" s="121"/>
      <c r="AW808" s="121"/>
      <c r="AX808" s="121"/>
      <c r="AY808" s="122"/>
      <c r="AZ808" s="74"/>
    </row>
    <row r="809" spans="2:52" ht="22.5">
      <c r="B809" s="73"/>
      <c r="C809" s="222" t="s">
        <v>668</v>
      </c>
      <c r="D809" s="237" t="s">
        <v>669</v>
      </c>
      <c r="E809" s="228"/>
      <c r="F809" s="219" t="s">
        <v>121</v>
      </c>
      <c r="G809" s="210"/>
      <c r="H809" s="210"/>
      <c r="I809" s="216">
        <v>0.5</v>
      </c>
      <c r="J809" s="216">
        <v>0</v>
      </c>
      <c r="K809" s="219">
        <v>2015</v>
      </c>
      <c r="L809" s="219">
        <v>2015</v>
      </c>
      <c r="M809" s="216">
        <f>AY810</f>
        <v>5.3</v>
      </c>
      <c r="N809" s="216"/>
      <c r="O809" s="216">
        <f>AU810</f>
        <v>0</v>
      </c>
      <c r="P809" s="210"/>
      <c r="Q809" s="210"/>
      <c r="R809" s="216"/>
      <c r="S809" s="216"/>
      <c r="T809" s="210"/>
      <c r="U809" s="210"/>
      <c r="V809" s="216"/>
      <c r="W809" s="216"/>
      <c r="X809" s="210"/>
      <c r="Y809" s="210"/>
      <c r="Z809" s="216"/>
      <c r="AA809" s="216"/>
      <c r="AB809" s="210"/>
      <c r="AC809" s="210"/>
      <c r="AD809" s="216"/>
      <c r="AE809" s="216"/>
      <c r="AF809" s="210"/>
      <c r="AG809" s="210"/>
      <c r="AH809" s="216">
        <v>0.5</v>
      </c>
      <c r="AI809" s="216"/>
      <c r="AJ809" s="210"/>
      <c r="AK809" s="210"/>
      <c r="AL809" s="210"/>
      <c r="AM809" s="210"/>
      <c r="AN809" s="213">
        <f>P809+T809+X809+AB809+AF809+AJ809</f>
        <v>0</v>
      </c>
      <c r="AO809" s="213">
        <f>Q809+U809+Y809+AC809+AG809+AK809</f>
        <v>0</v>
      </c>
      <c r="AP809" s="213">
        <f>R809+V809+Z809+AD809+AH809+AL809</f>
        <v>0.5</v>
      </c>
      <c r="AQ809" s="209">
        <f>S809+W809+AA809+AE809+AI809+AM809</f>
        <v>0</v>
      </c>
      <c r="AR809" s="116" t="s">
        <v>122</v>
      </c>
      <c r="AS809" s="117">
        <f aca="true" t="shared" si="357" ref="AS809:AX809">SUM(AS810:AS811)</f>
        <v>0</v>
      </c>
      <c r="AT809" s="117">
        <f t="shared" si="357"/>
        <v>0</v>
      </c>
      <c r="AU809" s="117">
        <f t="shared" si="357"/>
        <v>0</v>
      </c>
      <c r="AV809" s="117">
        <f t="shared" si="357"/>
        <v>0</v>
      </c>
      <c r="AW809" s="117">
        <f t="shared" si="357"/>
        <v>5.3</v>
      </c>
      <c r="AX809" s="117">
        <f t="shared" si="357"/>
        <v>0</v>
      </c>
      <c r="AY809" s="98">
        <f>SUM(AS809:AX809)</f>
        <v>5.3</v>
      </c>
      <c r="AZ809" s="74"/>
    </row>
    <row r="810" spans="2:52" ht="90">
      <c r="B810" s="73"/>
      <c r="C810" s="223"/>
      <c r="D810" s="238"/>
      <c r="E810" s="229"/>
      <c r="F810" s="220"/>
      <c r="G810" s="211"/>
      <c r="H810" s="211"/>
      <c r="I810" s="217"/>
      <c r="J810" s="217"/>
      <c r="K810" s="220"/>
      <c r="L810" s="220"/>
      <c r="M810" s="217"/>
      <c r="N810" s="217"/>
      <c r="O810" s="217"/>
      <c r="P810" s="211"/>
      <c r="Q810" s="211"/>
      <c r="R810" s="217"/>
      <c r="S810" s="217"/>
      <c r="T810" s="211"/>
      <c r="U810" s="211"/>
      <c r="V810" s="217"/>
      <c r="W810" s="217"/>
      <c r="X810" s="211"/>
      <c r="Y810" s="211"/>
      <c r="Z810" s="217"/>
      <c r="AA810" s="217"/>
      <c r="AB810" s="211"/>
      <c r="AC810" s="211"/>
      <c r="AD810" s="217"/>
      <c r="AE810" s="217"/>
      <c r="AF810" s="211"/>
      <c r="AG810" s="211"/>
      <c r="AH810" s="217"/>
      <c r="AI810" s="217"/>
      <c r="AJ810" s="211"/>
      <c r="AK810" s="211"/>
      <c r="AL810" s="211"/>
      <c r="AM810" s="211"/>
      <c r="AN810" s="214"/>
      <c r="AO810" s="214"/>
      <c r="AP810" s="214"/>
      <c r="AQ810" s="209"/>
      <c r="AR810" s="118" t="s">
        <v>354</v>
      </c>
      <c r="AS810" s="119"/>
      <c r="AT810" s="119"/>
      <c r="AU810" s="119"/>
      <c r="AV810" s="119"/>
      <c r="AW810" s="119">
        <v>5.3</v>
      </c>
      <c r="AX810" s="120"/>
      <c r="AY810" s="98">
        <f>SUM(AS810:AX810)</f>
        <v>5.3</v>
      </c>
      <c r="AZ810" s="74"/>
    </row>
    <row r="811" spans="2:52" ht="12.75">
      <c r="B811" s="73"/>
      <c r="C811" s="224"/>
      <c r="D811" s="239"/>
      <c r="E811" s="230"/>
      <c r="F811" s="221"/>
      <c r="G811" s="212"/>
      <c r="H811" s="212"/>
      <c r="I811" s="218"/>
      <c r="J811" s="218"/>
      <c r="K811" s="221"/>
      <c r="L811" s="221"/>
      <c r="M811" s="218"/>
      <c r="N811" s="218"/>
      <c r="O811" s="218"/>
      <c r="P811" s="212"/>
      <c r="Q811" s="212"/>
      <c r="R811" s="218"/>
      <c r="S811" s="218"/>
      <c r="T811" s="212"/>
      <c r="U811" s="212"/>
      <c r="V811" s="218"/>
      <c r="W811" s="218"/>
      <c r="X811" s="212"/>
      <c r="Y811" s="212"/>
      <c r="Z811" s="218"/>
      <c r="AA811" s="218"/>
      <c r="AB811" s="212"/>
      <c r="AC811" s="212"/>
      <c r="AD811" s="218"/>
      <c r="AE811" s="218"/>
      <c r="AF811" s="212"/>
      <c r="AG811" s="212"/>
      <c r="AH811" s="218"/>
      <c r="AI811" s="218"/>
      <c r="AJ811" s="212"/>
      <c r="AK811" s="212"/>
      <c r="AL811" s="212"/>
      <c r="AM811" s="212"/>
      <c r="AN811" s="215"/>
      <c r="AO811" s="215"/>
      <c r="AP811" s="215"/>
      <c r="AQ811" s="209"/>
      <c r="AR811" s="121" t="s">
        <v>124</v>
      </c>
      <c r="AS811" s="121"/>
      <c r="AT811" s="121"/>
      <c r="AU811" s="121"/>
      <c r="AV811" s="121"/>
      <c r="AW811" s="121"/>
      <c r="AX811" s="121"/>
      <c r="AY811" s="122"/>
      <c r="AZ811" s="74"/>
    </row>
    <row r="812" spans="2:52" ht="22.5">
      <c r="B812" s="73"/>
      <c r="C812" s="222" t="s">
        <v>670</v>
      </c>
      <c r="D812" s="237" t="s">
        <v>671</v>
      </c>
      <c r="E812" s="228"/>
      <c r="F812" s="219" t="s">
        <v>121</v>
      </c>
      <c r="G812" s="210"/>
      <c r="H812" s="210"/>
      <c r="I812" s="216">
        <v>0.4</v>
      </c>
      <c r="J812" s="216">
        <v>0</v>
      </c>
      <c r="K812" s="219">
        <v>2013</v>
      </c>
      <c r="L812" s="219">
        <v>2014</v>
      </c>
      <c r="M812" s="216">
        <f>AY813</f>
        <v>7.7</v>
      </c>
      <c r="N812" s="216"/>
      <c r="O812" s="216">
        <f>AU813</f>
        <v>0</v>
      </c>
      <c r="P812" s="210"/>
      <c r="Q812" s="210"/>
      <c r="R812" s="216"/>
      <c r="S812" s="216"/>
      <c r="T812" s="210"/>
      <c r="U812" s="210"/>
      <c r="V812" s="216"/>
      <c r="W812" s="216"/>
      <c r="X812" s="210"/>
      <c r="Y812" s="210"/>
      <c r="Z812" s="216"/>
      <c r="AA812" s="216"/>
      <c r="AB812" s="210"/>
      <c r="AC812" s="210"/>
      <c r="AD812" s="216">
        <v>0.4</v>
      </c>
      <c r="AE812" s="216"/>
      <c r="AF812" s="210"/>
      <c r="AG812" s="210"/>
      <c r="AH812" s="216"/>
      <c r="AI812" s="216"/>
      <c r="AJ812" s="210"/>
      <c r="AK812" s="210"/>
      <c r="AL812" s="210"/>
      <c r="AM812" s="210"/>
      <c r="AN812" s="213">
        <f>P812+T812+X812+AB812+AF812+AJ812</f>
        <v>0</v>
      </c>
      <c r="AO812" s="213">
        <f>Q812+U812+Y812+AC812+AG812+AK812</f>
        <v>0</v>
      </c>
      <c r="AP812" s="213">
        <f>R812+V812+Z812+AD812+AH812+AL812</f>
        <v>0.4</v>
      </c>
      <c r="AQ812" s="209">
        <f>S812+W812+AA812+AE812+AI812+AM812</f>
        <v>0</v>
      </c>
      <c r="AR812" s="116" t="s">
        <v>122</v>
      </c>
      <c r="AS812" s="117">
        <f aca="true" t="shared" si="358" ref="AS812:AX812">SUM(AS813:AS814)</f>
        <v>0</v>
      </c>
      <c r="AT812" s="117">
        <f t="shared" si="358"/>
        <v>0</v>
      </c>
      <c r="AU812" s="117">
        <f t="shared" si="358"/>
        <v>0</v>
      </c>
      <c r="AV812" s="117">
        <f t="shared" si="358"/>
        <v>2.5</v>
      </c>
      <c r="AW812" s="117">
        <f t="shared" si="358"/>
        <v>5.2</v>
      </c>
      <c r="AX812" s="117">
        <f t="shared" si="358"/>
        <v>0</v>
      </c>
      <c r="AY812" s="98">
        <f>SUM(AS812:AX812)</f>
        <v>7.7</v>
      </c>
      <c r="AZ812" s="74"/>
    </row>
    <row r="813" spans="2:52" ht="90">
      <c r="B813" s="73"/>
      <c r="C813" s="223"/>
      <c r="D813" s="238"/>
      <c r="E813" s="229"/>
      <c r="F813" s="220"/>
      <c r="G813" s="211"/>
      <c r="H813" s="211"/>
      <c r="I813" s="217"/>
      <c r="J813" s="217"/>
      <c r="K813" s="220"/>
      <c r="L813" s="220"/>
      <c r="M813" s="217"/>
      <c r="N813" s="217"/>
      <c r="O813" s="217"/>
      <c r="P813" s="211"/>
      <c r="Q813" s="211"/>
      <c r="R813" s="217"/>
      <c r="S813" s="217"/>
      <c r="T813" s="211"/>
      <c r="U813" s="211"/>
      <c r="V813" s="217"/>
      <c r="W813" s="217"/>
      <c r="X813" s="211"/>
      <c r="Y813" s="211"/>
      <c r="Z813" s="217"/>
      <c r="AA813" s="217"/>
      <c r="AB813" s="211"/>
      <c r="AC813" s="211"/>
      <c r="AD813" s="217"/>
      <c r="AE813" s="217"/>
      <c r="AF813" s="211"/>
      <c r="AG813" s="211"/>
      <c r="AH813" s="217"/>
      <c r="AI813" s="217"/>
      <c r="AJ813" s="211"/>
      <c r="AK813" s="211"/>
      <c r="AL813" s="211"/>
      <c r="AM813" s="211"/>
      <c r="AN813" s="214"/>
      <c r="AO813" s="214"/>
      <c r="AP813" s="214"/>
      <c r="AQ813" s="209"/>
      <c r="AR813" s="118" t="s">
        <v>354</v>
      </c>
      <c r="AS813" s="119"/>
      <c r="AT813" s="119"/>
      <c r="AU813" s="119">
        <v>0</v>
      </c>
      <c r="AV813" s="119">
        <v>2.5</v>
      </c>
      <c r="AW813" s="119">
        <v>5.2</v>
      </c>
      <c r="AX813" s="120"/>
      <c r="AY813" s="98">
        <f>SUM(AS813:AX813)</f>
        <v>7.7</v>
      </c>
      <c r="AZ813" s="74"/>
    </row>
    <row r="814" spans="2:52" ht="12.75">
      <c r="B814" s="73"/>
      <c r="C814" s="224"/>
      <c r="D814" s="239"/>
      <c r="E814" s="230"/>
      <c r="F814" s="221"/>
      <c r="G814" s="212"/>
      <c r="H814" s="212"/>
      <c r="I814" s="218"/>
      <c r="J814" s="218"/>
      <c r="K814" s="221"/>
      <c r="L814" s="221"/>
      <c r="M814" s="218"/>
      <c r="N814" s="218"/>
      <c r="O814" s="218"/>
      <c r="P814" s="212"/>
      <c r="Q814" s="212"/>
      <c r="R814" s="218"/>
      <c r="S814" s="218"/>
      <c r="T814" s="212"/>
      <c r="U814" s="212"/>
      <c r="V814" s="218"/>
      <c r="W814" s="218"/>
      <c r="X814" s="212"/>
      <c r="Y814" s="212"/>
      <c r="Z814" s="218"/>
      <c r="AA814" s="218"/>
      <c r="AB814" s="212"/>
      <c r="AC814" s="212"/>
      <c r="AD814" s="218"/>
      <c r="AE814" s="218"/>
      <c r="AF814" s="212"/>
      <c r="AG814" s="212"/>
      <c r="AH814" s="218"/>
      <c r="AI814" s="218"/>
      <c r="AJ814" s="212"/>
      <c r="AK814" s="212"/>
      <c r="AL814" s="212"/>
      <c r="AM814" s="212"/>
      <c r="AN814" s="215"/>
      <c r="AO814" s="215"/>
      <c r="AP814" s="215"/>
      <c r="AQ814" s="209"/>
      <c r="AR814" s="121" t="s">
        <v>124</v>
      </c>
      <c r="AS814" s="121"/>
      <c r="AT814" s="121"/>
      <c r="AU814" s="121"/>
      <c r="AV814" s="121"/>
      <c r="AW814" s="121"/>
      <c r="AX814" s="121"/>
      <c r="AY814" s="122"/>
      <c r="AZ814" s="74"/>
    </row>
    <row r="815" spans="2:52" ht="22.5">
      <c r="B815" s="73"/>
      <c r="C815" s="222" t="s">
        <v>672</v>
      </c>
      <c r="D815" s="237" t="s">
        <v>673</v>
      </c>
      <c r="E815" s="228"/>
      <c r="F815" s="219" t="s">
        <v>121</v>
      </c>
      <c r="G815" s="210"/>
      <c r="H815" s="210"/>
      <c r="I815" s="216">
        <v>2.6</v>
      </c>
      <c r="J815" s="216">
        <v>0</v>
      </c>
      <c r="K815" s="219">
        <v>2014</v>
      </c>
      <c r="L815" s="219">
        <v>2015</v>
      </c>
      <c r="M815" s="216">
        <f>AY816</f>
        <v>28.662000000000003</v>
      </c>
      <c r="N815" s="216"/>
      <c r="O815" s="216">
        <f>AU816</f>
        <v>0</v>
      </c>
      <c r="P815" s="210"/>
      <c r="Q815" s="210"/>
      <c r="R815" s="216"/>
      <c r="S815" s="216"/>
      <c r="T815" s="210"/>
      <c r="U815" s="210"/>
      <c r="V815" s="216"/>
      <c r="W815" s="216"/>
      <c r="X815" s="210"/>
      <c r="Y815" s="210"/>
      <c r="Z815" s="216"/>
      <c r="AA815" s="216"/>
      <c r="AB815" s="210"/>
      <c r="AC815" s="210"/>
      <c r="AD815" s="216">
        <v>1</v>
      </c>
      <c r="AE815" s="216"/>
      <c r="AF815" s="210"/>
      <c r="AG815" s="210"/>
      <c r="AH815" s="216">
        <v>1.6</v>
      </c>
      <c r="AI815" s="216"/>
      <c r="AJ815" s="210"/>
      <c r="AK815" s="210"/>
      <c r="AL815" s="210"/>
      <c r="AM815" s="210"/>
      <c r="AN815" s="213">
        <f>P815+T815+X815+AB815+AF815+AJ815</f>
        <v>0</v>
      </c>
      <c r="AO815" s="213">
        <f>Q815+U815+Y815+AC815+AG815+AK815</f>
        <v>0</v>
      </c>
      <c r="AP815" s="213">
        <f>R815+V815+Z815+AD815+AH815+AL815</f>
        <v>2.6</v>
      </c>
      <c r="AQ815" s="209">
        <f>S815+W815+AA815+AE815+AI815+AM815</f>
        <v>0</v>
      </c>
      <c r="AR815" s="116" t="s">
        <v>122</v>
      </c>
      <c r="AS815" s="117">
        <f aca="true" t="shared" si="359" ref="AS815:AX815">SUM(AS816:AS817)</f>
        <v>0</v>
      </c>
      <c r="AT815" s="117">
        <f t="shared" si="359"/>
        <v>0</v>
      </c>
      <c r="AU815" s="117">
        <f t="shared" si="359"/>
        <v>0</v>
      </c>
      <c r="AV815" s="117">
        <f t="shared" si="359"/>
        <v>4.472</v>
      </c>
      <c r="AW815" s="117">
        <f t="shared" si="359"/>
        <v>24.19</v>
      </c>
      <c r="AX815" s="117">
        <f t="shared" si="359"/>
        <v>0</v>
      </c>
      <c r="AY815" s="98">
        <f>SUM(AS815:AX815)</f>
        <v>28.662000000000003</v>
      </c>
      <c r="AZ815" s="74"/>
    </row>
    <row r="816" spans="2:52" ht="90">
      <c r="B816" s="73"/>
      <c r="C816" s="223"/>
      <c r="D816" s="238"/>
      <c r="E816" s="229"/>
      <c r="F816" s="220"/>
      <c r="G816" s="211"/>
      <c r="H816" s="211"/>
      <c r="I816" s="217"/>
      <c r="J816" s="217"/>
      <c r="K816" s="220"/>
      <c r="L816" s="220"/>
      <c r="M816" s="217"/>
      <c r="N816" s="217"/>
      <c r="O816" s="217"/>
      <c r="P816" s="211"/>
      <c r="Q816" s="211"/>
      <c r="R816" s="217"/>
      <c r="S816" s="217"/>
      <c r="T816" s="211"/>
      <c r="U816" s="211"/>
      <c r="V816" s="217"/>
      <c r="W816" s="217"/>
      <c r="X816" s="211"/>
      <c r="Y816" s="211"/>
      <c r="Z816" s="217"/>
      <c r="AA816" s="217"/>
      <c r="AB816" s="211"/>
      <c r="AC816" s="211"/>
      <c r="AD816" s="217"/>
      <c r="AE816" s="217"/>
      <c r="AF816" s="211"/>
      <c r="AG816" s="211"/>
      <c r="AH816" s="217"/>
      <c r="AI816" s="217"/>
      <c r="AJ816" s="211"/>
      <c r="AK816" s="211"/>
      <c r="AL816" s="211"/>
      <c r="AM816" s="211"/>
      <c r="AN816" s="214"/>
      <c r="AO816" s="214"/>
      <c r="AP816" s="214"/>
      <c r="AQ816" s="209"/>
      <c r="AR816" s="118" t="s">
        <v>354</v>
      </c>
      <c r="AS816" s="119"/>
      <c r="AT816" s="119"/>
      <c r="AU816" s="119"/>
      <c r="AV816" s="119">
        <v>4.472</v>
      </c>
      <c r="AW816" s="119">
        <f>24.3-0.11</f>
        <v>24.19</v>
      </c>
      <c r="AX816" s="120"/>
      <c r="AY816" s="98">
        <f>SUM(AS816:AX816)</f>
        <v>28.662000000000003</v>
      </c>
      <c r="AZ816" s="74"/>
    </row>
    <row r="817" spans="2:52" ht="12.75">
      <c r="B817" s="73"/>
      <c r="C817" s="224"/>
      <c r="D817" s="239"/>
      <c r="E817" s="230"/>
      <c r="F817" s="221"/>
      <c r="G817" s="212"/>
      <c r="H817" s="212"/>
      <c r="I817" s="218"/>
      <c r="J817" s="218"/>
      <c r="K817" s="221"/>
      <c r="L817" s="221"/>
      <c r="M817" s="218"/>
      <c r="N817" s="218"/>
      <c r="O817" s="218"/>
      <c r="P817" s="212"/>
      <c r="Q817" s="212"/>
      <c r="R817" s="218"/>
      <c r="S817" s="218"/>
      <c r="T817" s="212"/>
      <c r="U817" s="212"/>
      <c r="V817" s="218"/>
      <c r="W817" s="218"/>
      <c r="X817" s="212"/>
      <c r="Y817" s="212"/>
      <c r="Z817" s="218"/>
      <c r="AA817" s="218"/>
      <c r="AB817" s="212"/>
      <c r="AC817" s="212"/>
      <c r="AD817" s="218"/>
      <c r="AE817" s="218"/>
      <c r="AF817" s="212"/>
      <c r="AG817" s="212"/>
      <c r="AH817" s="218"/>
      <c r="AI817" s="218"/>
      <c r="AJ817" s="212"/>
      <c r="AK817" s="212"/>
      <c r="AL817" s="212"/>
      <c r="AM817" s="212"/>
      <c r="AN817" s="215"/>
      <c r="AO817" s="215"/>
      <c r="AP817" s="215"/>
      <c r="AQ817" s="209"/>
      <c r="AR817" s="121" t="s">
        <v>124</v>
      </c>
      <c r="AS817" s="121"/>
      <c r="AT817" s="121"/>
      <c r="AU817" s="121"/>
      <c r="AV817" s="121"/>
      <c r="AW817" s="121"/>
      <c r="AX817" s="121"/>
      <c r="AY817" s="122"/>
      <c r="AZ817" s="74"/>
    </row>
    <row r="818" spans="2:52" ht="22.5">
      <c r="B818" s="73"/>
      <c r="C818" s="222" t="s">
        <v>674</v>
      </c>
      <c r="D818" s="237" t="s">
        <v>675</v>
      </c>
      <c r="E818" s="228"/>
      <c r="F818" s="219" t="s">
        <v>121</v>
      </c>
      <c r="G818" s="210"/>
      <c r="H818" s="210"/>
      <c r="I818" s="216">
        <v>0.4</v>
      </c>
      <c r="J818" s="216">
        <v>0</v>
      </c>
      <c r="K818" s="219">
        <v>2015</v>
      </c>
      <c r="L818" s="219">
        <v>2015</v>
      </c>
      <c r="M818" s="216">
        <f>AY819</f>
        <v>4.3</v>
      </c>
      <c r="N818" s="216"/>
      <c r="O818" s="216">
        <f>AU819</f>
        <v>0</v>
      </c>
      <c r="P818" s="210"/>
      <c r="Q818" s="210"/>
      <c r="R818" s="216"/>
      <c r="S818" s="216"/>
      <c r="T818" s="210"/>
      <c r="U818" s="210"/>
      <c r="V818" s="216"/>
      <c r="W818" s="216"/>
      <c r="X818" s="210"/>
      <c r="Y818" s="210"/>
      <c r="Z818" s="216"/>
      <c r="AA818" s="216"/>
      <c r="AB818" s="210"/>
      <c r="AC818" s="210"/>
      <c r="AD818" s="216"/>
      <c r="AE818" s="216"/>
      <c r="AF818" s="210"/>
      <c r="AG818" s="210"/>
      <c r="AH818" s="216">
        <v>0.4</v>
      </c>
      <c r="AI818" s="216"/>
      <c r="AJ818" s="210"/>
      <c r="AK818" s="210"/>
      <c r="AL818" s="210"/>
      <c r="AM818" s="210"/>
      <c r="AN818" s="213">
        <f>P818+T818+X818+AB818+AF818+AJ818</f>
        <v>0</v>
      </c>
      <c r="AO818" s="213">
        <f>Q818+U818+Y818+AC818+AG818+AK818</f>
        <v>0</v>
      </c>
      <c r="AP818" s="213">
        <f>R818+V818+Z818+AD818+AH818+AL818</f>
        <v>0.4</v>
      </c>
      <c r="AQ818" s="209">
        <f>S818+W818+AA818+AE818+AI818+AM818</f>
        <v>0</v>
      </c>
      <c r="AR818" s="116" t="s">
        <v>122</v>
      </c>
      <c r="AS818" s="117">
        <f aca="true" t="shared" si="360" ref="AS818:AX818">SUM(AS819:AS820)</f>
        <v>0</v>
      </c>
      <c r="AT818" s="117">
        <f t="shared" si="360"/>
        <v>0</v>
      </c>
      <c r="AU818" s="117">
        <f t="shared" si="360"/>
        <v>0</v>
      </c>
      <c r="AV818" s="117">
        <f t="shared" si="360"/>
        <v>0</v>
      </c>
      <c r="AW818" s="117">
        <f t="shared" si="360"/>
        <v>4.3</v>
      </c>
      <c r="AX818" s="117">
        <f t="shared" si="360"/>
        <v>0</v>
      </c>
      <c r="AY818" s="98">
        <f>SUM(AS818:AX818)</f>
        <v>4.3</v>
      </c>
      <c r="AZ818" s="74"/>
    </row>
    <row r="819" spans="2:52" ht="45">
      <c r="B819" s="73"/>
      <c r="C819" s="223"/>
      <c r="D819" s="238"/>
      <c r="E819" s="229"/>
      <c r="F819" s="220"/>
      <c r="G819" s="211"/>
      <c r="H819" s="211"/>
      <c r="I819" s="217"/>
      <c r="J819" s="217"/>
      <c r="K819" s="220"/>
      <c r="L819" s="220"/>
      <c r="M819" s="217"/>
      <c r="N819" s="217"/>
      <c r="O819" s="217"/>
      <c r="P819" s="211"/>
      <c r="Q819" s="211"/>
      <c r="R819" s="217"/>
      <c r="S819" s="217"/>
      <c r="T819" s="211"/>
      <c r="U819" s="211"/>
      <c r="V819" s="217"/>
      <c r="W819" s="217"/>
      <c r="X819" s="211"/>
      <c r="Y819" s="211"/>
      <c r="Z819" s="217"/>
      <c r="AA819" s="217"/>
      <c r="AB819" s="211"/>
      <c r="AC819" s="211"/>
      <c r="AD819" s="217"/>
      <c r="AE819" s="217"/>
      <c r="AF819" s="211"/>
      <c r="AG819" s="211"/>
      <c r="AH819" s="217"/>
      <c r="AI819" s="217"/>
      <c r="AJ819" s="211"/>
      <c r="AK819" s="211"/>
      <c r="AL819" s="211"/>
      <c r="AM819" s="211"/>
      <c r="AN819" s="214"/>
      <c r="AO819" s="214"/>
      <c r="AP819" s="214"/>
      <c r="AQ819" s="209"/>
      <c r="AR819" s="118" t="s">
        <v>123</v>
      </c>
      <c r="AS819" s="119"/>
      <c r="AT819" s="119"/>
      <c r="AU819" s="119"/>
      <c r="AV819" s="119"/>
      <c r="AW819" s="119">
        <v>4.3</v>
      </c>
      <c r="AX819" s="120"/>
      <c r="AY819" s="98">
        <f>SUM(AS819:AX819)</f>
        <v>4.3</v>
      </c>
      <c r="AZ819" s="74"/>
    </row>
    <row r="820" spans="2:52" ht="12.75">
      <c r="B820" s="73"/>
      <c r="C820" s="224"/>
      <c r="D820" s="239"/>
      <c r="E820" s="230"/>
      <c r="F820" s="221"/>
      <c r="G820" s="212"/>
      <c r="H820" s="212"/>
      <c r="I820" s="218"/>
      <c r="J820" s="218"/>
      <c r="K820" s="221"/>
      <c r="L820" s="221"/>
      <c r="M820" s="218"/>
      <c r="N820" s="218"/>
      <c r="O820" s="218"/>
      <c r="P820" s="212"/>
      <c r="Q820" s="212"/>
      <c r="R820" s="218"/>
      <c r="S820" s="218"/>
      <c r="T820" s="212"/>
      <c r="U820" s="212"/>
      <c r="V820" s="218"/>
      <c r="W820" s="218"/>
      <c r="X820" s="212"/>
      <c r="Y820" s="212"/>
      <c r="Z820" s="218"/>
      <c r="AA820" s="218"/>
      <c r="AB820" s="212"/>
      <c r="AC820" s="212"/>
      <c r="AD820" s="218"/>
      <c r="AE820" s="218"/>
      <c r="AF820" s="212"/>
      <c r="AG820" s="212"/>
      <c r="AH820" s="218"/>
      <c r="AI820" s="218"/>
      <c r="AJ820" s="212"/>
      <c r="AK820" s="212"/>
      <c r="AL820" s="212"/>
      <c r="AM820" s="212"/>
      <c r="AN820" s="215"/>
      <c r="AO820" s="215"/>
      <c r="AP820" s="215"/>
      <c r="AQ820" s="209"/>
      <c r="AR820" s="121" t="s">
        <v>124</v>
      </c>
      <c r="AS820" s="121"/>
      <c r="AT820" s="121"/>
      <c r="AU820" s="121"/>
      <c r="AV820" s="121"/>
      <c r="AW820" s="121"/>
      <c r="AX820" s="121"/>
      <c r="AY820" s="122"/>
      <c r="AZ820" s="74"/>
    </row>
    <row r="821" spans="2:52" ht="22.5">
      <c r="B821" s="73"/>
      <c r="C821" s="222" t="s">
        <v>676</v>
      </c>
      <c r="D821" s="237" t="s">
        <v>677</v>
      </c>
      <c r="E821" s="228"/>
      <c r="F821" s="219" t="s">
        <v>121</v>
      </c>
      <c r="G821" s="210"/>
      <c r="H821" s="210"/>
      <c r="I821" s="216">
        <v>0.86</v>
      </c>
      <c r="J821" s="216">
        <v>0</v>
      </c>
      <c r="K821" s="219">
        <v>2015</v>
      </c>
      <c r="L821" s="219">
        <v>2015</v>
      </c>
      <c r="M821" s="216">
        <f>AY822</f>
        <v>5.3</v>
      </c>
      <c r="N821" s="216"/>
      <c r="O821" s="216">
        <f>AU822</f>
        <v>0</v>
      </c>
      <c r="P821" s="210"/>
      <c r="Q821" s="210"/>
      <c r="R821" s="216"/>
      <c r="S821" s="216"/>
      <c r="T821" s="210"/>
      <c r="U821" s="210"/>
      <c r="V821" s="216"/>
      <c r="W821" s="216"/>
      <c r="X821" s="210"/>
      <c r="Y821" s="210"/>
      <c r="Z821" s="216"/>
      <c r="AA821" s="216"/>
      <c r="AB821" s="210"/>
      <c r="AC821" s="210"/>
      <c r="AD821" s="216"/>
      <c r="AE821" s="216"/>
      <c r="AF821" s="210"/>
      <c r="AG821" s="210"/>
      <c r="AH821" s="216">
        <v>0.86</v>
      </c>
      <c r="AI821" s="216"/>
      <c r="AJ821" s="210"/>
      <c r="AK821" s="210"/>
      <c r="AL821" s="210"/>
      <c r="AM821" s="210"/>
      <c r="AN821" s="213">
        <f>P821+T821+X821+AB821+AF821+AJ821</f>
        <v>0</v>
      </c>
      <c r="AO821" s="213">
        <f>Q821+U821+Y821+AC821+AG821+AK821</f>
        <v>0</v>
      </c>
      <c r="AP821" s="213">
        <f>R821+V821+Z821+AD821+AH821+AL821</f>
        <v>0.86</v>
      </c>
      <c r="AQ821" s="209">
        <f>S821+W821+AA821+AE821+AI821+AM821</f>
        <v>0</v>
      </c>
      <c r="AR821" s="116" t="s">
        <v>122</v>
      </c>
      <c r="AS821" s="117">
        <f aca="true" t="shared" si="361" ref="AS821:AX821">SUM(AS822:AS823)</f>
        <v>0</v>
      </c>
      <c r="AT821" s="117">
        <f t="shared" si="361"/>
        <v>0</v>
      </c>
      <c r="AU821" s="117">
        <f t="shared" si="361"/>
        <v>0</v>
      </c>
      <c r="AV821" s="117">
        <f t="shared" si="361"/>
        <v>0</v>
      </c>
      <c r="AW821" s="117">
        <f t="shared" si="361"/>
        <v>5.3</v>
      </c>
      <c r="AX821" s="117">
        <f t="shared" si="361"/>
        <v>0</v>
      </c>
      <c r="AY821" s="98">
        <f>SUM(AS821:AX821)</f>
        <v>5.3</v>
      </c>
      <c r="AZ821" s="74"/>
    </row>
    <row r="822" spans="2:52" ht="45">
      <c r="B822" s="73"/>
      <c r="C822" s="223"/>
      <c r="D822" s="238"/>
      <c r="E822" s="229"/>
      <c r="F822" s="220"/>
      <c r="G822" s="211"/>
      <c r="H822" s="211"/>
      <c r="I822" s="217"/>
      <c r="J822" s="217"/>
      <c r="K822" s="220"/>
      <c r="L822" s="220"/>
      <c r="M822" s="217"/>
      <c r="N822" s="217"/>
      <c r="O822" s="217"/>
      <c r="P822" s="211"/>
      <c r="Q822" s="211"/>
      <c r="R822" s="217"/>
      <c r="S822" s="217"/>
      <c r="T822" s="211"/>
      <c r="U822" s="211"/>
      <c r="V822" s="217"/>
      <c r="W822" s="217"/>
      <c r="X822" s="211"/>
      <c r="Y822" s="211"/>
      <c r="Z822" s="217"/>
      <c r="AA822" s="217"/>
      <c r="AB822" s="211"/>
      <c r="AC822" s="211"/>
      <c r="AD822" s="217"/>
      <c r="AE822" s="217"/>
      <c r="AF822" s="211"/>
      <c r="AG822" s="211"/>
      <c r="AH822" s="217"/>
      <c r="AI822" s="217"/>
      <c r="AJ822" s="211"/>
      <c r="AK822" s="211"/>
      <c r="AL822" s="211"/>
      <c r="AM822" s="211"/>
      <c r="AN822" s="214"/>
      <c r="AO822" s="214"/>
      <c r="AP822" s="214"/>
      <c r="AQ822" s="209"/>
      <c r="AR822" s="118" t="s">
        <v>123</v>
      </c>
      <c r="AS822" s="119"/>
      <c r="AT822" s="119"/>
      <c r="AU822" s="119"/>
      <c r="AV822" s="119"/>
      <c r="AW822" s="119">
        <v>5.3</v>
      </c>
      <c r="AX822" s="120"/>
      <c r="AY822" s="98">
        <f>SUM(AS822:AX822)</f>
        <v>5.3</v>
      </c>
      <c r="AZ822" s="74"/>
    </row>
    <row r="823" spans="2:52" ht="12.75">
      <c r="B823" s="73"/>
      <c r="C823" s="224"/>
      <c r="D823" s="239"/>
      <c r="E823" s="230"/>
      <c r="F823" s="221"/>
      <c r="G823" s="212"/>
      <c r="H823" s="212"/>
      <c r="I823" s="218"/>
      <c r="J823" s="218"/>
      <c r="K823" s="221"/>
      <c r="L823" s="221"/>
      <c r="M823" s="218"/>
      <c r="N823" s="218"/>
      <c r="O823" s="218"/>
      <c r="P823" s="212"/>
      <c r="Q823" s="212"/>
      <c r="R823" s="218"/>
      <c r="S823" s="218"/>
      <c r="T823" s="212"/>
      <c r="U823" s="212"/>
      <c r="V823" s="218"/>
      <c r="W823" s="218"/>
      <c r="X823" s="212"/>
      <c r="Y823" s="212"/>
      <c r="Z823" s="218"/>
      <c r="AA823" s="218"/>
      <c r="AB823" s="212"/>
      <c r="AC823" s="212"/>
      <c r="AD823" s="218"/>
      <c r="AE823" s="218"/>
      <c r="AF823" s="212"/>
      <c r="AG823" s="212"/>
      <c r="AH823" s="218"/>
      <c r="AI823" s="218"/>
      <c r="AJ823" s="212"/>
      <c r="AK823" s="212"/>
      <c r="AL823" s="212"/>
      <c r="AM823" s="212"/>
      <c r="AN823" s="215"/>
      <c r="AO823" s="215"/>
      <c r="AP823" s="215"/>
      <c r="AQ823" s="209"/>
      <c r="AR823" s="121" t="s">
        <v>124</v>
      </c>
      <c r="AS823" s="121"/>
      <c r="AT823" s="121"/>
      <c r="AU823" s="121"/>
      <c r="AV823" s="121"/>
      <c r="AW823" s="121"/>
      <c r="AX823" s="121"/>
      <c r="AY823" s="122"/>
      <c r="AZ823" s="74"/>
    </row>
    <row r="824" spans="2:52" ht="22.5">
      <c r="B824" s="73"/>
      <c r="C824" s="222" t="s">
        <v>678</v>
      </c>
      <c r="D824" s="237" t="s">
        <v>679</v>
      </c>
      <c r="E824" s="228"/>
      <c r="F824" s="219" t="s">
        <v>121</v>
      </c>
      <c r="G824" s="210"/>
      <c r="H824" s="210"/>
      <c r="I824" s="216">
        <v>0.25</v>
      </c>
      <c r="J824" s="216">
        <v>0</v>
      </c>
      <c r="K824" s="219">
        <v>2014</v>
      </c>
      <c r="L824" s="219">
        <v>2014</v>
      </c>
      <c r="M824" s="216">
        <f>AY825</f>
        <v>3.36</v>
      </c>
      <c r="N824" s="216"/>
      <c r="O824" s="216">
        <f>AU825</f>
        <v>0</v>
      </c>
      <c r="P824" s="210"/>
      <c r="Q824" s="210"/>
      <c r="R824" s="216"/>
      <c r="S824" s="216"/>
      <c r="T824" s="210"/>
      <c r="U824" s="210"/>
      <c r="V824" s="216"/>
      <c r="W824" s="216"/>
      <c r="X824" s="210"/>
      <c r="Y824" s="210"/>
      <c r="Z824" s="216"/>
      <c r="AA824" s="216"/>
      <c r="AB824" s="210"/>
      <c r="AC824" s="210"/>
      <c r="AD824" s="216">
        <v>0.25</v>
      </c>
      <c r="AE824" s="216"/>
      <c r="AF824" s="210"/>
      <c r="AG824" s="210"/>
      <c r="AH824" s="216"/>
      <c r="AI824" s="216"/>
      <c r="AJ824" s="210"/>
      <c r="AK824" s="210"/>
      <c r="AL824" s="210"/>
      <c r="AM824" s="210"/>
      <c r="AN824" s="213">
        <f>P824+T824+X824+AB824+AF824+AJ824</f>
        <v>0</v>
      </c>
      <c r="AO824" s="213">
        <f>Q824+U824+Y824+AC824+AG824+AK824</f>
        <v>0</v>
      </c>
      <c r="AP824" s="213">
        <f>R824+V824+Z824+AD824+AH824+AL824</f>
        <v>0.25</v>
      </c>
      <c r="AQ824" s="209">
        <f>S824+W824+AA824+AE824+AI824+AM824</f>
        <v>0</v>
      </c>
      <c r="AR824" s="116" t="s">
        <v>122</v>
      </c>
      <c r="AS824" s="117">
        <f aca="true" t="shared" si="362" ref="AS824:AX824">SUM(AS825:AS826)</f>
        <v>0</v>
      </c>
      <c r="AT824" s="117">
        <f t="shared" si="362"/>
        <v>0</v>
      </c>
      <c r="AU824" s="117">
        <f t="shared" si="362"/>
        <v>0</v>
      </c>
      <c r="AV824" s="117">
        <f t="shared" si="362"/>
        <v>3.36</v>
      </c>
      <c r="AW824" s="117">
        <f t="shared" si="362"/>
        <v>0</v>
      </c>
      <c r="AX824" s="117">
        <f t="shared" si="362"/>
        <v>0</v>
      </c>
      <c r="AY824" s="98">
        <f>SUM(AS824:AX824)</f>
        <v>3.36</v>
      </c>
      <c r="AZ824" s="74"/>
    </row>
    <row r="825" spans="2:52" ht="45">
      <c r="B825" s="73"/>
      <c r="C825" s="223"/>
      <c r="D825" s="238"/>
      <c r="E825" s="229"/>
      <c r="F825" s="220"/>
      <c r="G825" s="211"/>
      <c r="H825" s="211"/>
      <c r="I825" s="217"/>
      <c r="J825" s="217"/>
      <c r="K825" s="220"/>
      <c r="L825" s="220"/>
      <c r="M825" s="217"/>
      <c r="N825" s="217"/>
      <c r="O825" s="217"/>
      <c r="P825" s="211"/>
      <c r="Q825" s="211"/>
      <c r="R825" s="217"/>
      <c r="S825" s="217"/>
      <c r="T825" s="211"/>
      <c r="U825" s="211"/>
      <c r="V825" s="217"/>
      <c r="W825" s="217"/>
      <c r="X825" s="211"/>
      <c r="Y825" s="211"/>
      <c r="Z825" s="217"/>
      <c r="AA825" s="217"/>
      <c r="AB825" s="211"/>
      <c r="AC825" s="211"/>
      <c r="AD825" s="217"/>
      <c r="AE825" s="217"/>
      <c r="AF825" s="211"/>
      <c r="AG825" s="211"/>
      <c r="AH825" s="217"/>
      <c r="AI825" s="217"/>
      <c r="AJ825" s="211"/>
      <c r="AK825" s="211"/>
      <c r="AL825" s="211"/>
      <c r="AM825" s="211"/>
      <c r="AN825" s="214"/>
      <c r="AO825" s="214"/>
      <c r="AP825" s="214"/>
      <c r="AQ825" s="209"/>
      <c r="AR825" s="118" t="s">
        <v>123</v>
      </c>
      <c r="AS825" s="119"/>
      <c r="AT825" s="119"/>
      <c r="AU825" s="119"/>
      <c r="AV825" s="119">
        <v>3.36</v>
      </c>
      <c r="AW825" s="119"/>
      <c r="AX825" s="120"/>
      <c r="AY825" s="98">
        <f>SUM(AS825:AX825)</f>
        <v>3.36</v>
      </c>
      <c r="AZ825" s="74"/>
    </row>
    <row r="826" spans="2:52" ht="12.75">
      <c r="B826" s="73"/>
      <c r="C826" s="224"/>
      <c r="D826" s="239"/>
      <c r="E826" s="230"/>
      <c r="F826" s="221"/>
      <c r="G826" s="212"/>
      <c r="H826" s="212"/>
      <c r="I826" s="218"/>
      <c r="J826" s="218"/>
      <c r="K826" s="221"/>
      <c r="L826" s="221"/>
      <c r="M826" s="218"/>
      <c r="N826" s="218"/>
      <c r="O826" s="218"/>
      <c r="P826" s="212"/>
      <c r="Q826" s="212"/>
      <c r="R826" s="218"/>
      <c r="S826" s="218"/>
      <c r="T826" s="212"/>
      <c r="U826" s="212"/>
      <c r="V826" s="218"/>
      <c r="W826" s="218"/>
      <c r="X826" s="212"/>
      <c r="Y826" s="212"/>
      <c r="Z826" s="218"/>
      <c r="AA826" s="218"/>
      <c r="AB826" s="212"/>
      <c r="AC826" s="212"/>
      <c r="AD826" s="218"/>
      <c r="AE826" s="218"/>
      <c r="AF826" s="212"/>
      <c r="AG826" s="212"/>
      <c r="AH826" s="218"/>
      <c r="AI826" s="218"/>
      <c r="AJ826" s="212"/>
      <c r="AK826" s="212"/>
      <c r="AL826" s="212"/>
      <c r="AM826" s="212"/>
      <c r="AN826" s="215"/>
      <c r="AO826" s="215"/>
      <c r="AP826" s="215"/>
      <c r="AQ826" s="209"/>
      <c r="AR826" s="121" t="s">
        <v>124</v>
      </c>
      <c r="AS826" s="121"/>
      <c r="AT826" s="121"/>
      <c r="AU826" s="121"/>
      <c r="AV826" s="121"/>
      <c r="AW826" s="121"/>
      <c r="AX826" s="121"/>
      <c r="AY826" s="122"/>
      <c r="AZ826" s="74"/>
    </row>
    <row r="827" spans="2:52" ht="22.5">
      <c r="B827" s="73"/>
      <c r="C827" s="222" t="s">
        <v>680</v>
      </c>
      <c r="D827" s="237" t="s">
        <v>681</v>
      </c>
      <c r="E827" s="228"/>
      <c r="F827" s="219" t="s">
        <v>121</v>
      </c>
      <c r="G827" s="210"/>
      <c r="H827" s="210"/>
      <c r="I827" s="216">
        <v>5.3</v>
      </c>
      <c r="J827" s="216">
        <v>0</v>
      </c>
      <c r="K827" s="219">
        <v>2013</v>
      </c>
      <c r="L827" s="219">
        <v>2013</v>
      </c>
      <c r="M827" s="216">
        <f>AY828</f>
        <v>51.209999999999994</v>
      </c>
      <c r="N827" s="216"/>
      <c r="O827" s="216">
        <f>AU828</f>
        <v>51.209999999999994</v>
      </c>
      <c r="P827" s="210"/>
      <c r="Q827" s="210"/>
      <c r="R827" s="216"/>
      <c r="S827" s="216"/>
      <c r="T827" s="210"/>
      <c r="U827" s="210"/>
      <c r="V827" s="216"/>
      <c r="W827" s="216"/>
      <c r="X827" s="210"/>
      <c r="Y827" s="210"/>
      <c r="Z827" s="216"/>
      <c r="AA827" s="216"/>
      <c r="AB827" s="210"/>
      <c r="AC827" s="210"/>
      <c r="AD827" s="216"/>
      <c r="AE827" s="216"/>
      <c r="AF827" s="210"/>
      <c r="AG827" s="210"/>
      <c r="AH827" s="216"/>
      <c r="AI827" s="216"/>
      <c r="AJ827" s="210"/>
      <c r="AK827" s="210"/>
      <c r="AL827" s="210"/>
      <c r="AM827" s="210"/>
      <c r="AN827" s="213">
        <f>P827+T827+X827+AB827+AF827+AJ827</f>
        <v>0</v>
      </c>
      <c r="AO827" s="213">
        <f>Q827+U827+Y827+AC827+AG827+AK827</f>
        <v>0</v>
      </c>
      <c r="AP827" s="213">
        <f>R827+V827+Z827+AD827+AH827+AL827</f>
        <v>0</v>
      </c>
      <c r="AQ827" s="209">
        <f>S827+W827+AA827+AE827+AI827+AM827</f>
        <v>0</v>
      </c>
      <c r="AR827" s="116" t="s">
        <v>122</v>
      </c>
      <c r="AS827" s="117">
        <f aca="true" t="shared" si="363" ref="AS827:AX827">SUM(AS828:AS829)</f>
        <v>0</v>
      </c>
      <c r="AT827" s="117">
        <f t="shared" si="363"/>
        <v>0</v>
      </c>
      <c r="AU827" s="117">
        <f t="shared" si="363"/>
        <v>51.209999999999994</v>
      </c>
      <c r="AV827" s="117">
        <f t="shared" si="363"/>
        <v>0</v>
      </c>
      <c r="AW827" s="117">
        <f t="shared" si="363"/>
        <v>0</v>
      </c>
      <c r="AX827" s="117">
        <f t="shared" si="363"/>
        <v>0</v>
      </c>
      <c r="AY827" s="98">
        <f>SUM(AS827:AX827)</f>
        <v>51.209999999999994</v>
      </c>
      <c r="AZ827" s="74"/>
    </row>
    <row r="828" spans="2:52" ht="90">
      <c r="B828" s="73"/>
      <c r="C828" s="223"/>
      <c r="D828" s="238"/>
      <c r="E828" s="229"/>
      <c r="F828" s="220"/>
      <c r="G828" s="211"/>
      <c r="H828" s="211"/>
      <c r="I828" s="217"/>
      <c r="J828" s="217"/>
      <c r="K828" s="220"/>
      <c r="L828" s="220"/>
      <c r="M828" s="217"/>
      <c r="N828" s="217"/>
      <c r="O828" s="217"/>
      <c r="P828" s="211"/>
      <c r="Q828" s="211"/>
      <c r="R828" s="217"/>
      <c r="S828" s="217"/>
      <c r="T828" s="211"/>
      <c r="U828" s="211"/>
      <c r="V828" s="217"/>
      <c r="W828" s="217"/>
      <c r="X828" s="211"/>
      <c r="Y828" s="211"/>
      <c r="Z828" s="217"/>
      <c r="AA828" s="217"/>
      <c r="AB828" s="211"/>
      <c r="AC828" s="211"/>
      <c r="AD828" s="217"/>
      <c r="AE828" s="217"/>
      <c r="AF828" s="211"/>
      <c r="AG828" s="211"/>
      <c r="AH828" s="217"/>
      <c r="AI828" s="217"/>
      <c r="AJ828" s="211"/>
      <c r="AK828" s="211"/>
      <c r="AL828" s="211"/>
      <c r="AM828" s="211"/>
      <c r="AN828" s="214"/>
      <c r="AO828" s="214"/>
      <c r="AP828" s="214"/>
      <c r="AQ828" s="209"/>
      <c r="AR828" s="118" t="s">
        <v>354</v>
      </c>
      <c r="AS828" s="119">
        <v>0</v>
      </c>
      <c r="AT828" s="119">
        <v>0</v>
      </c>
      <c r="AU828" s="119">
        <f>81.21-30</f>
        <v>51.209999999999994</v>
      </c>
      <c r="AV828" s="119">
        <v>0</v>
      </c>
      <c r="AW828" s="119">
        <v>0</v>
      </c>
      <c r="AX828" s="120"/>
      <c r="AY828" s="98">
        <f>SUM(AS828:AX828)</f>
        <v>51.209999999999994</v>
      </c>
      <c r="AZ828" s="74"/>
    </row>
    <row r="829" spans="2:52" ht="13.5" thickBot="1">
      <c r="B829" s="73"/>
      <c r="C829" s="224"/>
      <c r="D829" s="239"/>
      <c r="E829" s="230"/>
      <c r="F829" s="221"/>
      <c r="G829" s="212"/>
      <c r="H829" s="212"/>
      <c r="I829" s="218"/>
      <c r="J829" s="218"/>
      <c r="K829" s="221"/>
      <c r="L829" s="221"/>
      <c r="M829" s="218"/>
      <c r="N829" s="218"/>
      <c r="O829" s="218"/>
      <c r="P829" s="212"/>
      <c r="Q829" s="212"/>
      <c r="R829" s="218"/>
      <c r="S829" s="218"/>
      <c r="T829" s="212"/>
      <c r="U829" s="212"/>
      <c r="V829" s="218"/>
      <c r="W829" s="218"/>
      <c r="X829" s="212"/>
      <c r="Y829" s="212"/>
      <c r="Z829" s="218"/>
      <c r="AA829" s="218"/>
      <c r="AB829" s="212"/>
      <c r="AC829" s="212"/>
      <c r="AD829" s="218"/>
      <c r="AE829" s="218"/>
      <c r="AF829" s="212"/>
      <c r="AG829" s="212"/>
      <c r="AH829" s="218"/>
      <c r="AI829" s="218"/>
      <c r="AJ829" s="212"/>
      <c r="AK829" s="212"/>
      <c r="AL829" s="212"/>
      <c r="AM829" s="212"/>
      <c r="AN829" s="215"/>
      <c r="AO829" s="215"/>
      <c r="AP829" s="215"/>
      <c r="AQ829" s="209"/>
      <c r="AR829" s="121" t="s">
        <v>124</v>
      </c>
      <c r="AS829" s="121"/>
      <c r="AT829" s="121"/>
      <c r="AU829" s="121"/>
      <c r="AV829" s="121"/>
      <c r="AW829" s="121"/>
      <c r="AX829" s="121"/>
      <c r="AY829" s="122"/>
      <c r="AZ829" s="74"/>
    </row>
    <row r="830" spans="2:52" ht="13.5" thickBot="1">
      <c r="B830" s="80"/>
      <c r="C830" s="106"/>
      <c r="D830" s="113" t="s">
        <v>108</v>
      </c>
      <c r="E830" s="108" t="s">
        <v>109</v>
      </c>
      <c r="F830" s="109"/>
      <c r="G830" s="110"/>
      <c r="H830" s="110"/>
      <c r="I830" s="110"/>
      <c r="J830" s="110"/>
      <c r="K830" s="110"/>
      <c r="L830" s="110"/>
      <c r="M830" s="110"/>
      <c r="N830" s="110"/>
      <c r="O830" s="110"/>
      <c r="P830" s="110"/>
      <c r="Q830" s="110"/>
      <c r="R830" s="110"/>
      <c r="S830" s="110"/>
      <c r="T830" s="110"/>
      <c r="U830" s="110"/>
      <c r="V830" s="110"/>
      <c r="W830" s="110"/>
      <c r="X830" s="110"/>
      <c r="Y830" s="110"/>
      <c r="Z830" s="110"/>
      <c r="AA830" s="110"/>
      <c r="AB830" s="110"/>
      <c r="AC830" s="110"/>
      <c r="AD830" s="110"/>
      <c r="AE830" s="110"/>
      <c r="AF830" s="110"/>
      <c r="AG830" s="110"/>
      <c r="AH830" s="110"/>
      <c r="AI830" s="110"/>
      <c r="AJ830" s="110"/>
      <c r="AK830" s="110"/>
      <c r="AL830" s="110"/>
      <c r="AM830" s="110"/>
      <c r="AN830" s="110"/>
      <c r="AO830" s="110"/>
      <c r="AP830" s="110"/>
      <c r="AQ830" s="110"/>
      <c r="AR830" s="110"/>
      <c r="AS830" s="110"/>
      <c r="AT830" s="110"/>
      <c r="AU830" s="110"/>
      <c r="AV830" s="110"/>
      <c r="AW830" s="110"/>
      <c r="AX830" s="114"/>
      <c r="AY830" s="115"/>
      <c r="AZ830" s="86"/>
    </row>
    <row r="831" spans="2:52" ht="12.75">
      <c r="B831" s="80"/>
      <c r="C831" s="94" t="s">
        <v>682</v>
      </c>
      <c r="D831" s="100" t="s">
        <v>137</v>
      </c>
      <c r="E831" s="100"/>
      <c r="F831" s="100"/>
      <c r="G831" s="96">
        <f>SUM(G832:G863)</f>
        <v>0</v>
      </c>
      <c r="H831" s="96">
        <f>SUM(H832:H863)</f>
        <v>0</v>
      </c>
      <c r="I831" s="96">
        <f>SUM(I832:I863)</f>
        <v>2.4299999999999997</v>
      </c>
      <c r="J831" s="96">
        <f>SUM(J832:J863)</f>
        <v>0</v>
      </c>
      <c r="K831" s="97"/>
      <c r="L831" s="97"/>
      <c r="M831" s="96">
        <f aca="true" t="shared" si="364" ref="M831:AQ831">SUM(M832:M863)</f>
        <v>13.200000000000001</v>
      </c>
      <c r="N831" s="96">
        <f t="shared" si="364"/>
        <v>0</v>
      </c>
      <c r="O831" s="96">
        <f t="shared" si="364"/>
        <v>3.4</v>
      </c>
      <c r="P831" s="96">
        <f t="shared" si="364"/>
        <v>0</v>
      </c>
      <c r="Q831" s="96">
        <f t="shared" si="364"/>
        <v>0</v>
      </c>
      <c r="R831" s="96">
        <f t="shared" si="364"/>
        <v>0</v>
      </c>
      <c r="S831" s="96">
        <f t="shared" si="364"/>
        <v>0</v>
      </c>
      <c r="T831" s="96">
        <f t="shared" si="364"/>
        <v>0</v>
      </c>
      <c r="U831" s="96">
        <f t="shared" si="364"/>
        <v>0</v>
      </c>
      <c r="V831" s="96">
        <f t="shared" si="364"/>
        <v>0</v>
      </c>
      <c r="W831" s="96">
        <f t="shared" si="364"/>
        <v>0</v>
      </c>
      <c r="X831" s="96">
        <f t="shared" si="364"/>
        <v>0</v>
      </c>
      <c r="Y831" s="96">
        <f t="shared" si="364"/>
        <v>0</v>
      </c>
      <c r="Z831" s="96">
        <f t="shared" si="364"/>
        <v>0.65</v>
      </c>
      <c r="AA831" s="96">
        <f t="shared" si="364"/>
        <v>0</v>
      </c>
      <c r="AB831" s="96">
        <f t="shared" si="364"/>
        <v>0</v>
      </c>
      <c r="AC831" s="96">
        <f t="shared" si="364"/>
        <v>0</v>
      </c>
      <c r="AD831" s="96">
        <f t="shared" si="364"/>
        <v>1.53</v>
      </c>
      <c r="AE831" s="96">
        <f t="shared" si="364"/>
        <v>0</v>
      </c>
      <c r="AF831" s="96">
        <f t="shared" si="364"/>
        <v>0</v>
      </c>
      <c r="AG831" s="96">
        <f t="shared" si="364"/>
        <v>0</v>
      </c>
      <c r="AH831" s="96">
        <f t="shared" si="364"/>
        <v>0.22</v>
      </c>
      <c r="AI831" s="96">
        <f t="shared" si="364"/>
        <v>0</v>
      </c>
      <c r="AJ831" s="96">
        <f t="shared" si="364"/>
        <v>0</v>
      </c>
      <c r="AK831" s="96">
        <f t="shared" si="364"/>
        <v>0</v>
      </c>
      <c r="AL831" s="96">
        <f t="shared" si="364"/>
        <v>0</v>
      </c>
      <c r="AM831" s="96">
        <f t="shared" si="364"/>
        <v>0</v>
      </c>
      <c r="AN831" s="96">
        <f t="shared" si="364"/>
        <v>0</v>
      </c>
      <c r="AO831" s="96">
        <f t="shared" si="364"/>
        <v>0</v>
      </c>
      <c r="AP831" s="96">
        <f t="shared" si="364"/>
        <v>2.4</v>
      </c>
      <c r="AQ831" s="96">
        <f t="shared" si="364"/>
        <v>0</v>
      </c>
      <c r="AR831" s="90"/>
      <c r="AS831" s="96">
        <f aca="true" t="shared" si="365" ref="AS831:AY831">SUM(AS832:AS863)/2</f>
        <v>0</v>
      </c>
      <c r="AT831" s="96">
        <f t="shared" si="365"/>
        <v>0</v>
      </c>
      <c r="AU831" s="96">
        <f t="shared" si="365"/>
        <v>3.4000000000000004</v>
      </c>
      <c r="AV831" s="96">
        <f t="shared" si="365"/>
        <v>7.3999999999999995</v>
      </c>
      <c r="AW831" s="96">
        <f t="shared" si="365"/>
        <v>2.4</v>
      </c>
      <c r="AX831" s="96">
        <f t="shared" si="365"/>
        <v>0</v>
      </c>
      <c r="AY831" s="98">
        <f t="shared" si="365"/>
        <v>13.200000000000001</v>
      </c>
      <c r="AZ831" s="86"/>
    </row>
    <row r="832" spans="2:52" ht="22.5">
      <c r="B832" s="80"/>
      <c r="C832" s="101" t="s">
        <v>683</v>
      </c>
      <c r="D832" s="102"/>
      <c r="E832" s="103"/>
      <c r="F832" s="103"/>
      <c r="G832" s="104"/>
      <c r="H832" s="104"/>
      <c r="I832" s="104"/>
      <c r="J832" s="104"/>
      <c r="K832" s="104"/>
      <c r="L832" s="104"/>
      <c r="M832" s="104"/>
      <c r="N832" s="104"/>
      <c r="O832" s="104"/>
      <c r="P832" s="104"/>
      <c r="Q832" s="104"/>
      <c r="R832" s="104"/>
      <c r="S832" s="104"/>
      <c r="T832" s="104"/>
      <c r="U832" s="104"/>
      <c r="V832" s="104"/>
      <c r="W832" s="104"/>
      <c r="X832" s="104"/>
      <c r="Y832" s="104"/>
      <c r="Z832" s="104"/>
      <c r="AA832" s="104"/>
      <c r="AB832" s="104"/>
      <c r="AC832" s="104"/>
      <c r="AD832" s="104"/>
      <c r="AE832" s="104"/>
      <c r="AF832" s="104"/>
      <c r="AG832" s="104"/>
      <c r="AH832" s="104"/>
      <c r="AI832" s="104"/>
      <c r="AJ832" s="104"/>
      <c r="AK832" s="104"/>
      <c r="AL832" s="104"/>
      <c r="AM832" s="104"/>
      <c r="AN832" s="104"/>
      <c r="AO832" s="104"/>
      <c r="AP832" s="104"/>
      <c r="AQ832" s="104"/>
      <c r="AR832" s="104"/>
      <c r="AS832" s="104"/>
      <c r="AT832" s="104"/>
      <c r="AU832" s="104"/>
      <c r="AV832" s="104"/>
      <c r="AW832" s="104"/>
      <c r="AX832" s="104"/>
      <c r="AY832" s="105"/>
      <c r="AZ832" s="86"/>
    </row>
    <row r="833" spans="2:52" ht="22.5">
      <c r="B833" s="73"/>
      <c r="C833" s="222" t="s">
        <v>684</v>
      </c>
      <c r="D833" s="237" t="s">
        <v>685</v>
      </c>
      <c r="E833" s="228"/>
      <c r="F833" s="219" t="s">
        <v>121</v>
      </c>
      <c r="G833" s="210"/>
      <c r="H833" s="210"/>
      <c r="I833" s="216">
        <v>0.38</v>
      </c>
      <c r="J833" s="216">
        <v>0</v>
      </c>
      <c r="K833" s="219">
        <v>2013</v>
      </c>
      <c r="L833" s="219">
        <v>2014</v>
      </c>
      <c r="M833" s="216">
        <f>AY834</f>
        <v>2.1</v>
      </c>
      <c r="N833" s="216"/>
      <c r="O833" s="216">
        <f>AU834</f>
        <v>0.3</v>
      </c>
      <c r="P833" s="210"/>
      <c r="Q833" s="210"/>
      <c r="R833" s="216"/>
      <c r="S833" s="216"/>
      <c r="T833" s="210"/>
      <c r="U833" s="210"/>
      <c r="V833" s="216"/>
      <c r="W833" s="216"/>
      <c r="X833" s="210"/>
      <c r="Y833" s="210"/>
      <c r="Z833" s="216"/>
      <c r="AA833" s="216"/>
      <c r="AB833" s="210"/>
      <c r="AC833" s="210"/>
      <c r="AD833" s="216">
        <v>0.38</v>
      </c>
      <c r="AE833" s="216"/>
      <c r="AF833" s="210"/>
      <c r="AG833" s="210"/>
      <c r="AH833" s="216"/>
      <c r="AI833" s="216"/>
      <c r="AJ833" s="210"/>
      <c r="AK833" s="210"/>
      <c r="AL833" s="210"/>
      <c r="AM833" s="210"/>
      <c r="AN833" s="213">
        <f>P833+T833+X833+AB833+AF833+AJ833</f>
        <v>0</v>
      </c>
      <c r="AO833" s="213">
        <f>Q833+U833+Y833+AC833+AG833+AK833</f>
        <v>0</v>
      </c>
      <c r="AP833" s="213">
        <f>R833+V833+Z833+AD833+AH833+AL833</f>
        <v>0.38</v>
      </c>
      <c r="AQ833" s="209">
        <f>S833+W833+AA833+AE833+AI833+AM833</f>
        <v>0</v>
      </c>
      <c r="AR833" s="116" t="s">
        <v>122</v>
      </c>
      <c r="AS833" s="117">
        <f aca="true" t="shared" si="366" ref="AS833:AX833">SUM(AS834:AS835)</f>
        <v>0</v>
      </c>
      <c r="AT833" s="117">
        <f t="shared" si="366"/>
        <v>0</v>
      </c>
      <c r="AU833" s="117">
        <f t="shared" si="366"/>
        <v>0.3</v>
      </c>
      <c r="AV833" s="117">
        <f t="shared" si="366"/>
        <v>1.8</v>
      </c>
      <c r="AW833" s="117">
        <f t="shared" si="366"/>
        <v>0</v>
      </c>
      <c r="AX833" s="117">
        <f t="shared" si="366"/>
        <v>0</v>
      </c>
      <c r="AY833" s="98">
        <f>SUM(AS833:AX833)</f>
        <v>2.1</v>
      </c>
      <c r="AZ833" s="74"/>
    </row>
    <row r="834" spans="2:52" ht="90">
      <c r="B834" s="73"/>
      <c r="C834" s="223"/>
      <c r="D834" s="238"/>
      <c r="E834" s="229"/>
      <c r="F834" s="220"/>
      <c r="G834" s="211"/>
      <c r="H834" s="211"/>
      <c r="I834" s="217"/>
      <c r="J834" s="217"/>
      <c r="K834" s="220"/>
      <c r="L834" s="220"/>
      <c r="M834" s="217"/>
      <c r="N834" s="217"/>
      <c r="O834" s="217"/>
      <c r="P834" s="211"/>
      <c r="Q834" s="211"/>
      <c r="R834" s="217"/>
      <c r="S834" s="217"/>
      <c r="T834" s="211"/>
      <c r="U834" s="211"/>
      <c r="V834" s="217"/>
      <c r="W834" s="217"/>
      <c r="X834" s="211"/>
      <c r="Y834" s="211"/>
      <c r="Z834" s="217"/>
      <c r="AA834" s="217"/>
      <c r="AB834" s="211"/>
      <c r="AC834" s="211"/>
      <c r="AD834" s="217"/>
      <c r="AE834" s="217"/>
      <c r="AF834" s="211"/>
      <c r="AG834" s="211"/>
      <c r="AH834" s="217"/>
      <c r="AI834" s="217"/>
      <c r="AJ834" s="211"/>
      <c r="AK834" s="211"/>
      <c r="AL834" s="211"/>
      <c r="AM834" s="211"/>
      <c r="AN834" s="214"/>
      <c r="AO834" s="214"/>
      <c r="AP834" s="214"/>
      <c r="AQ834" s="209"/>
      <c r="AR834" s="118" t="s">
        <v>354</v>
      </c>
      <c r="AS834" s="119"/>
      <c r="AT834" s="119"/>
      <c r="AU834" s="119">
        <v>0.3</v>
      </c>
      <c r="AV834" s="119">
        <v>1.8</v>
      </c>
      <c r="AW834" s="119"/>
      <c r="AX834" s="120"/>
      <c r="AY834" s="98">
        <f>SUM(AS834:AX834)</f>
        <v>2.1</v>
      </c>
      <c r="AZ834" s="74"/>
    </row>
    <row r="835" spans="2:52" ht="12.75">
      <c r="B835" s="73"/>
      <c r="C835" s="224"/>
      <c r="D835" s="239"/>
      <c r="E835" s="230"/>
      <c r="F835" s="221"/>
      <c r="G835" s="212"/>
      <c r="H835" s="212"/>
      <c r="I835" s="218"/>
      <c r="J835" s="218"/>
      <c r="K835" s="221"/>
      <c r="L835" s="221"/>
      <c r="M835" s="218"/>
      <c r="N835" s="218"/>
      <c r="O835" s="218"/>
      <c r="P835" s="212"/>
      <c r="Q835" s="212"/>
      <c r="R835" s="218"/>
      <c r="S835" s="218"/>
      <c r="T835" s="212"/>
      <c r="U835" s="212"/>
      <c r="V835" s="218"/>
      <c r="W835" s="218"/>
      <c r="X835" s="212"/>
      <c r="Y835" s="212"/>
      <c r="Z835" s="218"/>
      <c r="AA835" s="218"/>
      <c r="AB835" s="212"/>
      <c r="AC835" s="212"/>
      <c r="AD835" s="218"/>
      <c r="AE835" s="218"/>
      <c r="AF835" s="212"/>
      <c r="AG835" s="212"/>
      <c r="AH835" s="218"/>
      <c r="AI835" s="218"/>
      <c r="AJ835" s="212"/>
      <c r="AK835" s="212"/>
      <c r="AL835" s="212"/>
      <c r="AM835" s="212"/>
      <c r="AN835" s="215"/>
      <c r="AO835" s="215"/>
      <c r="AP835" s="215"/>
      <c r="AQ835" s="209"/>
      <c r="AR835" s="121" t="s">
        <v>124</v>
      </c>
      <c r="AS835" s="121"/>
      <c r="AT835" s="121"/>
      <c r="AU835" s="121"/>
      <c r="AV835" s="121"/>
      <c r="AW835" s="121"/>
      <c r="AX835" s="121"/>
      <c r="AY835" s="122"/>
      <c r="AZ835" s="74"/>
    </row>
    <row r="836" spans="2:52" ht="22.5">
      <c r="B836" s="73"/>
      <c r="C836" s="222" t="s">
        <v>686</v>
      </c>
      <c r="D836" s="237" t="s">
        <v>687</v>
      </c>
      <c r="E836" s="228"/>
      <c r="F836" s="219" t="s">
        <v>121</v>
      </c>
      <c r="G836" s="210"/>
      <c r="H836" s="210"/>
      <c r="I836" s="216">
        <v>0.65</v>
      </c>
      <c r="J836" s="216">
        <v>0</v>
      </c>
      <c r="K836" s="219">
        <v>2013</v>
      </c>
      <c r="L836" s="219">
        <v>2013</v>
      </c>
      <c r="M836" s="216">
        <f>AY837</f>
        <v>3.1</v>
      </c>
      <c r="N836" s="216"/>
      <c r="O836" s="216">
        <f>AU837</f>
        <v>3.1</v>
      </c>
      <c r="P836" s="210"/>
      <c r="Q836" s="210"/>
      <c r="R836" s="216"/>
      <c r="S836" s="216"/>
      <c r="T836" s="210"/>
      <c r="U836" s="210"/>
      <c r="V836" s="216"/>
      <c r="W836" s="216"/>
      <c r="X836" s="210"/>
      <c r="Y836" s="210"/>
      <c r="Z836" s="216">
        <v>0.65</v>
      </c>
      <c r="AA836" s="216"/>
      <c r="AB836" s="210"/>
      <c r="AC836" s="210"/>
      <c r="AD836" s="216"/>
      <c r="AE836" s="216"/>
      <c r="AF836" s="210"/>
      <c r="AG836" s="210"/>
      <c r="AH836" s="216"/>
      <c r="AI836" s="216"/>
      <c r="AJ836" s="210"/>
      <c r="AK836" s="210"/>
      <c r="AL836" s="210"/>
      <c r="AM836" s="210"/>
      <c r="AN836" s="213">
        <f>P836+T836+X836+AB836+AF836+AJ836</f>
        <v>0</v>
      </c>
      <c r="AO836" s="213">
        <f>Q836+U836+Y836+AC836+AG836+AK836</f>
        <v>0</v>
      </c>
      <c r="AP836" s="213">
        <f>R836+V836+Z836+AD836+AH836+AL836</f>
        <v>0.65</v>
      </c>
      <c r="AQ836" s="209">
        <f>S836+W836+AA836+AE836+AI836+AM836</f>
        <v>0</v>
      </c>
      <c r="AR836" s="116" t="s">
        <v>122</v>
      </c>
      <c r="AS836" s="117">
        <f aca="true" t="shared" si="367" ref="AS836:AX836">SUM(AS837:AS838)</f>
        <v>0</v>
      </c>
      <c r="AT836" s="117">
        <f t="shared" si="367"/>
        <v>0</v>
      </c>
      <c r="AU836" s="117">
        <f t="shared" si="367"/>
        <v>3.1</v>
      </c>
      <c r="AV836" s="117">
        <f t="shared" si="367"/>
        <v>0</v>
      </c>
      <c r="AW836" s="117">
        <f t="shared" si="367"/>
        <v>0</v>
      </c>
      <c r="AX836" s="117">
        <f t="shared" si="367"/>
        <v>0</v>
      </c>
      <c r="AY836" s="98">
        <f>SUM(AS836:AX836)</f>
        <v>3.1</v>
      </c>
      <c r="AZ836" s="74"/>
    </row>
    <row r="837" spans="2:52" ht="90">
      <c r="B837" s="73"/>
      <c r="C837" s="223"/>
      <c r="D837" s="238"/>
      <c r="E837" s="229"/>
      <c r="F837" s="220"/>
      <c r="G837" s="211"/>
      <c r="H837" s="211"/>
      <c r="I837" s="217"/>
      <c r="J837" s="217"/>
      <c r="K837" s="220"/>
      <c r="L837" s="220"/>
      <c r="M837" s="217"/>
      <c r="N837" s="217"/>
      <c r="O837" s="217"/>
      <c r="P837" s="211"/>
      <c r="Q837" s="211"/>
      <c r="R837" s="217"/>
      <c r="S837" s="217"/>
      <c r="T837" s="211"/>
      <c r="U837" s="211"/>
      <c r="V837" s="217"/>
      <c r="W837" s="217"/>
      <c r="X837" s="211"/>
      <c r="Y837" s="211"/>
      <c r="Z837" s="217"/>
      <c r="AA837" s="217"/>
      <c r="AB837" s="211"/>
      <c r="AC837" s="211"/>
      <c r="AD837" s="217"/>
      <c r="AE837" s="217"/>
      <c r="AF837" s="211"/>
      <c r="AG837" s="211"/>
      <c r="AH837" s="217"/>
      <c r="AI837" s="217"/>
      <c r="AJ837" s="211"/>
      <c r="AK837" s="211"/>
      <c r="AL837" s="211"/>
      <c r="AM837" s="211"/>
      <c r="AN837" s="214"/>
      <c r="AO837" s="214"/>
      <c r="AP837" s="214"/>
      <c r="AQ837" s="209"/>
      <c r="AR837" s="118" t="s">
        <v>354</v>
      </c>
      <c r="AS837" s="119"/>
      <c r="AT837" s="119"/>
      <c r="AU837" s="119">
        <v>3.1</v>
      </c>
      <c r="AV837" s="119"/>
      <c r="AW837" s="119"/>
      <c r="AX837" s="120"/>
      <c r="AY837" s="98">
        <f>SUM(AS837:AX837)</f>
        <v>3.1</v>
      </c>
      <c r="AZ837" s="74"/>
    </row>
    <row r="838" spans="2:52" ht="12.75">
      <c r="B838" s="73"/>
      <c r="C838" s="224"/>
      <c r="D838" s="239"/>
      <c r="E838" s="230"/>
      <c r="F838" s="221"/>
      <c r="G838" s="212"/>
      <c r="H838" s="212"/>
      <c r="I838" s="218"/>
      <c r="J838" s="218"/>
      <c r="K838" s="221"/>
      <c r="L838" s="221"/>
      <c r="M838" s="218"/>
      <c r="N838" s="218"/>
      <c r="O838" s="218"/>
      <c r="P838" s="212"/>
      <c r="Q838" s="212"/>
      <c r="R838" s="218"/>
      <c r="S838" s="218"/>
      <c r="T838" s="212"/>
      <c r="U838" s="212"/>
      <c r="V838" s="218"/>
      <c r="W838" s="218"/>
      <c r="X838" s="212"/>
      <c r="Y838" s="212"/>
      <c r="Z838" s="218"/>
      <c r="AA838" s="218"/>
      <c r="AB838" s="212"/>
      <c r="AC838" s="212"/>
      <c r="AD838" s="218"/>
      <c r="AE838" s="218"/>
      <c r="AF838" s="212"/>
      <c r="AG838" s="212"/>
      <c r="AH838" s="218"/>
      <c r="AI838" s="218"/>
      <c r="AJ838" s="212"/>
      <c r="AK838" s="212"/>
      <c r="AL838" s="212"/>
      <c r="AM838" s="212"/>
      <c r="AN838" s="215"/>
      <c r="AO838" s="215"/>
      <c r="AP838" s="215"/>
      <c r="AQ838" s="209"/>
      <c r="AR838" s="121" t="s">
        <v>124</v>
      </c>
      <c r="AS838" s="121"/>
      <c r="AT838" s="121"/>
      <c r="AU838" s="121"/>
      <c r="AV838" s="121"/>
      <c r="AW838" s="121"/>
      <c r="AX838" s="121"/>
      <c r="AY838" s="122"/>
      <c r="AZ838" s="74"/>
    </row>
    <row r="839" spans="2:52" ht="22.5">
      <c r="B839" s="73"/>
      <c r="C839" s="222" t="s">
        <v>688</v>
      </c>
      <c r="D839" s="237" t="s">
        <v>689</v>
      </c>
      <c r="E839" s="228"/>
      <c r="F839" s="219" t="s">
        <v>121</v>
      </c>
      <c r="G839" s="210"/>
      <c r="H839" s="210"/>
      <c r="I839" s="216">
        <v>0.21</v>
      </c>
      <c r="J839" s="216">
        <v>0</v>
      </c>
      <c r="K839" s="219">
        <v>2014</v>
      </c>
      <c r="L839" s="219">
        <v>2014</v>
      </c>
      <c r="M839" s="216">
        <f>AY840</f>
        <v>0.8</v>
      </c>
      <c r="N839" s="216"/>
      <c r="O839" s="216">
        <f>AU840</f>
        <v>0</v>
      </c>
      <c r="P839" s="210"/>
      <c r="Q839" s="210"/>
      <c r="R839" s="216"/>
      <c r="S839" s="216"/>
      <c r="T839" s="210"/>
      <c r="U839" s="210"/>
      <c r="V839" s="216"/>
      <c r="W839" s="216"/>
      <c r="X839" s="210"/>
      <c r="Y839" s="210"/>
      <c r="Z839" s="216"/>
      <c r="AA839" s="216"/>
      <c r="AB839" s="210"/>
      <c r="AC839" s="210"/>
      <c r="AD839" s="216">
        <v>0.21</v>
      </c>
      <c r="AE839" s="216"/>
      <c r="AF839" s="210"/>
      <c r="AG839" s="210"/>
      <c r="AH839" s="216"/>
      <c r="AI839" s="216"/>
      <c r="AJ839" s="210"/>
      <c r="AK839" s="210"/>
      <c r="AL839" s="210"/>
      <c r="AM839" s="210"/>
      <c r="AN839" s="213">
        <f>P839+T839+X839+AB839+AF839+AJ839</f>
        <v>0</v>
      </c>
      <c r="AO839" s="213">
        <f>Q839+U839+Y839+AC839+AG839+AK839</f>
        <v>0</v>
      </c>
      <c r="AP839" s="213">
        <f>R839+V839+Z839+AD839+AH839+AL839</f>
        <v>0.21</v>
      </c>
      <c r="AQ839" s="209">
        <f>S839+W839+AA839+AE839+AI839+AM839</f>
        <v>0</v>
      </c>
      <c r="AR839" s="116" t="s">
        <v>122</v>
      </c>
      <c r="AS839" s="117">
        <f aca="true" t="shared" si="368" ref="AS839:AX839">SUM(AS840:AS841)</f>
        <v>0</v>
      </c>
      <c r="AT839" s="117">
        <f t="shared" si="368"/>
        <v>0</v>
      </c>
      <c r="AU839" s="117">
        <f t="shared" si="368"/>
        <v>0</v>
      </c>
      <c r="AV839" s="117">
        <f t="shared" si="368"/>
        <v>0.8</v>
      </c>
      <c r="AW839" s="117">
        <f t="shared" si="368"/>
        <v>0</v>
      </c>
      <c r="AX839" s="117">
        <f t="shared" si="368"/>
        <v>0</v>
      </c>
      <c r="AY839" s="98">
        <f>SUM(AS839:AX839)</f>
        <v>0.8</v>
      </c>
      <c r="AZ839" s="74"/>
    </row>
    <row r="840" spans="2:52" ht="90">
      <c r="B840" s="73"/>
      <c r="C840" s="223"/>
      <c r="D840" s="238"/>
      <c r="E840" s="229"/>
      <c r="F840" s="220"/>
      <c r="G840" s="211"/>
      <c r="H840" s="211"/>
      <c r="I840" s="217"/>
      <c r="J840" s="217"/>
      <c r="K840" s="220"/>
      <c r="L840" s="220"/>
      <c r="M840" s="217"/>
      <c r="N840" s="217"/>
      <c r="O840" s="217"/>
      <c r="P840" s="211"/>
      <c r="Q840" s="211"/>
      <c r="R840" s="217"/>
      <c r="S840" s="217"/>
      <c r="T840" s="211"/>
      <c r="U840" s="211"/>
      <c r="V840" s="217"/>
      <c r="W840" s="217"/>
      <c r="X840" s="211"/>
      <c r="Y840" s="211"/>
      <c r="Z840" s="217"/>
      <c r="AA840" s="217"/>
      <c r="AB840" s="211"/>
      <c r="AC840" s="211"/>
      <c r="AD840" s="217"/>
      <c r="AE840" s="217"/>
      <c r="AF840" s="211"/>
      <c r="AG840" s="211"/>
      <c r="AH840" s="217"/>
      <c r="AI840" s="217"/>
      <c r="AJ840" s="211"/>
      <c r="AK840" s="211"/>
      <c r="AL840" s="211"/>
      <c r="AM840" s="211"/>
      <c r="AN840" s="214"/>
      <c r="AO840" s="214"/>
      <c r="AP840" s="214"/>
      <c r="AQ840" s="209"/>
      <c r="AR840" s="118" t="s">
        <v>354</v>
      </c>
      <c r="AS840" s="119"/>
      <c r="AT840" s="119"/>
      <c r="AU840" s="119"/>
      <c r="AV840" s="119">
        <v>0.8</v>
      </c>
      <c r="AW840" s="119"/>
      <c r="AX840" s="120"/>
      <c r="AY840" s="98">
        <f>SUM(AS840:AX840)</f>
        <v>0.8</v>
      </c>
      <c r="AZ840" s="74"/>
    </row>
    <row r="841" spans="2:52" ht="12.75">
      <c r="B841" s="73"/>
      <c r="C841" s="224"/>
      <c r="D841" s="239"/>
      <c r="E841" s="230"/>
      <c r="F841" s="221"/>
      <c r="G841" s="212"/>
      <c r="H841" s="212"/>
      <c r="I841" s="218"/>
      <c r="J841" s="218"/>
      <c r="K841" s="221"/>
      <c r="L841" s="221"/>
      <c r="M841" s="218"/>
      <c r="N841" s="218"/>
      <c r="O841" s="218"/>
      <c r="P841" s="212"/>
      <c r="Q841" s="212"/>
      <c r="R841" s="218"/>
      <c r="S841" s="218"/>
      <c r="T841" s="212"/>
      <c r="U841" s="212"/>
      <c r="V841" s="218"/>
      <c r="W841" s="218"/>
      <c r="X841" s="212"/>
      <c r="Y841" s="212"/>
      <c r="Z841" s="218"/>
      <c r="AA841" s="218"/>
      <c r="AB841" s="212"/>
      <c r="AC841" s="212"/>
      <c r="AD841" s="218"/>
      <c r="AE841" s="218"/>
      <c r="AF841" s="212"/>
      <c r="AG841" s="212"/>
      <c r="AH841" s="218"/>
      <c r="AI841" s="218"/>
      <c r="AJ841" s="212"/>
      <c r="AK841" s="212"/>
      <c r="AL841" s="212"/>
      <c r="AM841" s="212"/>
      <c r="AN841" s="215"/>
      <c r="AO841" s="215"/>
      <c r="AP841" s="215"/>
      <c r="AQ841" s="209"/>
      <c r="AR841" s="121" t="s">
        <v>124</v>
      </c>
      <c r="AS841" s="121"/>
      <c r="AT841" s="121"/>
      <c r="AU841" s="121"/>
      <c r="AV841" s="121"/>
      <c r="AW841" s="121"/>
      <c r="AX841" s="121"/>
      <c r="AY841" s="122"/>
      <c r="AZ841" s="74"/>
    </row>
    <row r="842" spans="2:52" ht="22.5">
      <c r="B842" s="73"/>
      <c r="C842" s="222" t="s">
        <v>690</v>
      </c>
      <c r="D842" s="237" t="s">
        <v>691</v>
      </c>
      <c r="E842" s="228"/>
      <c r="F842" s="219" t="s">
        <v>121</v>
      </c>
      <c r="G842" s="210"/>
      <c r="H842" s="210"/>
      <c r="I842" s="216">
        <v>0.18</v>
      </c>
      <c r="J842" s="216">
        <v>0</v>
      </c>
      <c r="K842" s="219">
        <v>2014</v>
      </c>
      <c r="L842" s="219">
        <v>2014</v>
      </c>
      <c r="M842" s="216">
        <f>AY843</f>
        <v>0.7</v>
      </c>
      <c r="N842" s="216"/>
      <c r="O842" s="216">
        <f>AU843</f>
        <v>0</v>
      </c>
      <c r="P842" s="210"/>
      <c r="Q842" s="210"/>
      <c r="R842" s="216"/>
      <c r="S842" s="216"/>
      <c r="T842" s="210"/>
      <c r="U842" s="210"/>
      <c r="V842" s="216"/>
      <c r="W842" s="216"/>
      <c r="X842" s="210"/>
      <c r="Y842" s="210"/>
      <c r="Z842" s="216"/>
      <c r="AA842" s="216"/>
      <c r="AB842" s="210"/>
      <c r="AC842" s="210"/>
      <c r="AD842" s="216">
        <v>0.18</v>
      </c>
      <c r="AE842" s="216"/>
      <c r="AF842" s="210"/>
      <c r="AG842" s="210"/>
      <c r="AH842" s="216"/>
      <c r="AI842" s="216"/>
      <c r="AJ842" s="210"/>
      <c r="AK842" s="210"/>
      <c r="AL842" s="210"/>
      <c r="AM842" s="210"/>
      <c r="AN842" s="213">
        <f>P842+T842+X842+AB842+AF842+AJ842</f>
        <v>0</v>
      </c>
      <c r="AO842" s="213">
        <f>Q842+U842+Y842+AC842+AG842+AK842</f>
        <v>0</v>
      </c>
      <c r="AP842" s="213">
        <f>R842+V842+Z842+AD842+AH842+AL842</f>
        <v>0.18</v>
      </c>
      <c r="AQ842" s="209">
        <f>S842+W842+AA842+AE842+AI842+AM842</f>
        <v>0</v>
      </c>
      <c r="AR842" s="116" t="s">
        <v>122</v>
      </c>
      <c r="AS842" s="117">
        <f aca="true" t="shared" si="369" ref="AS842:AX842">SUM(AS843:AS844)</f>
        <v>0</v>
      </c>
      <c r="AT842" s="117">
        <f t="shared" si="369"/>
        <v>0</v>
      </c>
      <c r="AU842" s="117">
        <f t="shared" si="369"/>
        <v>0</v>
      </c>
      <c r="AV842" s="117">
        <f t="shared" si="369"/>
        <v>0.7</v>
      </c>
      <c r="AW842" s="117">
        <f t="shared" si="369"/>
        <v>0</v>
      </c>
      <c r="AX842" s="117">
        <f t="shared" si="369"/>
        <v>0</v>
      </c>
      <c r="AY842" s="98">
        <f>SUM(AS842:AX842)</f>
        <v>0.7</v>
      </c>
      <c r="AZ842" s="74"/>
    </row>
    <row r="843" spans="2:52" ht="90">
      <c r="B843" s="73"/>
      <c r="C843" s="223"/>
      <c r="D843" s="238"/>
      <c r="E843" s="229"/>
      <c r="F843" s="220"/>
      <c r="G843" s="211"/>
      <c r="H843" s="211"/>
      <c r="I843" s="217"/>
      <c r="J843" s="217"/>
      <c r="K843" s="220"/>
      <c r="L843" s="220"/>
      <c r="M843" s="217"/>
      <c r="N843" s="217"/>
      <c r="O843" s="217"/>
      <c r="P843" s="211"/>
      <c r="Q843" s="211"/>
      <c r="R843" s="217"/>
      <c r="S843" s="217"/>
      <c r="T843" s="211"/>
      <c r="U843" s="211"/>
      <c r="V843" s="217"/>
      <c r="W843" s="217"/>
      <c r="X843" s="211"/>
      <c r="Y843" s="211"/>
      <c r="Z843" s="217"/>
      <c r="AA843" s="217"/>
      <c r="AB843" s="211"/>
      <c r="AC843" s="211"/>
      <c r="AD843" s="217"/>
      <c r="AE843" s="217"/>
      <c r="AF843" s="211"/>
      <c r="AG843" s="211"/>
      <c r="AH843" s="217"/>
      <c r="AI843" s="217"/>
      <c r="AJ843" s="211"/>
      <c r="AK843" s="211"/>
      <c r="AL843" s="211"/>
      <c r="AM843" s="211"/>
      <c r="AN843" s="214"/>
      <c r="AO843" s="214"/>
      <c r="AP843" s="214"/>
      <c r="AQ843" s="209"/>
      <c r="AR843" s="118" t="s">
        <v>354</v>
      </c>
      <c r="AS843" s="119"/>
      <c r="AT843" s="119"/>
      <c r="AU843" s="119"/>
      <c r="AV843" s="119">
        <v>0.7</v>
      </c>
      <c r="AW843" s="119"/>
      <c r="AX843" s="120"/>
      <c r="AY843" s="98">
        <f>SUM(AS843:AX843)</f>
        <v>0.7</v>
      </c>
      <c r="AZ843" s="74"/>
    </row>
    <row r="844" spans="2:52" ht="12.75">
      <c r="B844" s="73"/>
      <c r="C844" s="224"/>
      <c r="D844" s="239"/>
      <c r="E844" s="230"/>
      <c r="F844" s="221"/>
      <c r="G844" s="212"/>
      <c r="H844" s="212"/>
      <c r="I844" s="218"/>
      <c r="J844" s="218"/>
      <c r="K844" s="221"/>
      <c r="L844" s="221"/>
      <c r="M844" s="218"/>
      <c r="N844" s="218"/>
      <c r="O844" s="218"/>
      <c r="P844" s="212"/>
      <c r="Q844" s="212"/>
      <c r="R844" s="218"/>
      <c r="S844" s="218"/>
      <c r="T844" s="212"/>
      <c r="U844" s="212"/>
      <c r="V844" s="218"/>
      <c r="W844" s="218"/>
      <c r="X844" s="212"/>
      <c r="Y844" s="212"/>
      <c r="Z844" s="218"/>
      <c r="AA844" s="218"/>
      <c r="AB844" s="212"/>
      <c r="AC844" s="212"/>
      <c r="AD844" s="218"/>
      <c r="AE844" s="218"/>
      <c r="AF844" s="212"/>
      <c r="AG844" s="212"/>
      <c r="AH844" s="218"/>
      <c r="AI844" s="218"/>
      <c r="AJ844" s="212"/>
      <c r="AK844" s="212"/>
      <c r="AL844" s="212"/>
      <c r="AM844" s="212"/>
      <c r="AN844" s="215"/>
      <c r="AO844" s="215"/>
      <c r="AP844" s="215"/>
      <c r="AQ844" s="209"/>
      <c r="AR844" s="121" t="s">
        <v>124</v>
      </c>
      <c r="AS844" s="121"/>
      <c r="AT844" s="121"/>
      <c r="AU844" s="121"/>
      <c r="AV844" s="121"/>
      <c r="AW844" s="121"/>
      <c r="AX844" s="121"/>
      <c r="AY844" s="122"/>
      <c r="AZ844" s="74"/>
    </row>
    <row r="845" spans="2:52" ht="22.5">
      <c r="B845" s="73"/>
      <c r="C845" s="222" t="s">
        <v>692</v>
      </c>
      <c r="D845" s="237" t="s">
        <v>693</v>
      </c>
      <c r="E845" s="228"/>
      <c r="F845" s="219" t="s">
        <v>121</v>
      </c>
      <c r="G845" s="210"/>
      <c r="H845" s="210"/>
      <c r="I845" s="216">
        <v>0.15</v>
      </c>
      <c r="J845" s="216">
        <v>0</v>
      </c>
      <c r="K845" s="219">
        <v>2014</v>
      </c>
      <c r="L845" s="219">
        <v>2014</v>
      </c>
      <c r="M845" s="216">
        <f>AY846</f>
        <v>0.9</v>
      </c>
      <c r="N845" s="216"/>
      <c r="O845" s="216">
        <f>AU846</f>
        <v>0</v>
      </c>
      <c r="P845" s="210"/>
      <c r="Q845" s="210"/>
      <c r="R845" s="216"/>
      <c r="S845" s="216"/>
      <c r="T845" s="210"/>
      <c r="U845" s="210"/>
      <c r="V845" s="216"/>
      <c r="W845" s="216"/>
      <c r="X845" s="210"/>
      <c r="Y845" s="210"/>
      <c r="Z845" s="216"/>
      <c r="AA845" s="216"/>
      <c r="AB845" s="210"/>
      <c r="AC845" s="210"/>
      <c r="AD845" s="216">
        <v>0.15</v>
      </c>
      <c r="AE845" s="216"/>
      <c r="AF845" s="210"/>
      <c r="AG845" s="210"/>
      <c r="AH845" s="216"/>
      <c r="AI845" s="216"/>
      <c r="AJ845" s="210"/>
      <c r="AK845" s="210"/>
      <c r="AL845" s="210"/>
      <c r="AM845" s="210"/>
      <c r="AN845" s="213">
        <f>P845+T845+X845+AB845+AF845+AJ845</f>
        <v>0</v>
      </c>
      <c r="AO845" s="213">
        <f>Q845+U845+Y845+AC845+AG845+AK845</f>
        <v>0</v>
      </c>
      <c r="AP845" s="213">
        <f>R845+V845+Z845+AD845+AH845+AL845</f>
        <v>0.15</v>
      </c>
      <c r="AQ845" s="209">
        <f>S845+W845+AA845+AE845+AI845+AM845</f>
        <v>0</v>
      </c>
      <c r="AR845" s="116" t="s">
        <v>122</v>
      </c>
      <c r="AS845" s="117">
        <f aca="true" t="shared" si="370" ref="AS845:AX845">SUM(AS846:AS847)</f>
        <v>0</v>
      </c>
      <c r="AT845" s="117">
        <f t="shared" si="370"/>
        <v>0</v>
      </c>
      <c r="AU845" s="117">
        <f t="shared" si="370"/>
        <v>0</v>
      </c>
      <c r="AV845" s="117">
        <f t="shared" si="370"/>
        <v>0.9</v>
      </c>
      <c r="AW845" s="117">
        <f t="shared" si="370"/>
        <v>0</v>
      </c>
      <c r="AX845" s="117">
        <f t="shared" si="370"/>
        <v>0</v>
      </c>
      <c r="AY845" s="98">
        <f>SUM(AS845:AX845)</f>
        <v>0.9</v>
      </c>
      <c r="AZ845" s="74"/>
    </row>
    <row r="846" spans="2:52" ht="90">
      <c r="B846" s="73"/>
      <c r="C846" s="223"/>
      <c r="D846" s="238"/>
      <c r="E846" s="229"/>
      <c r="F846" s="220"/>
      <c r="G846" s="211"/>
      <c r="H846" s="211"/>
      <c r="I846" s="217"/>
      <c r="J846" s="217"/>
      <c r="K846" s="220"/>
      <c r="L846" s="220"/>
      <c r="M846" s="217"/>
      <c r="N846" s="217"/>
      <c r="O846" s="217"/>
      <c r="P846" s="211"/>
      <c r="Q846" s="211"/>
      <c r="R846" s="217"/>
      <c r="S846" s="217"/>
      <c r="T846" s="211"/>
      <c r="U846" s="211"/>
      <c r="V846" s="217"/>
      <c r="W846" s="217"/>
      <c r="X846" s="211"/>
      <c r="Y846" s="211"/>
      <c r="Z846" s="217"/>
      <c r="AA846" s="217"/>
      <c r="AB846" s="211"/>
      <c r="AC846" s="211"/>
      <c r="AD846" s="217"/>
      <c r="AE846" s="217"/>
      <c r="AF846" s="211"/>
      <c r="AG846" s="211"/>
      <c r="AH846" s="217"/>
      <c r="AI846" s="217"/>
      <c r="AJ846" s="211"/>
      <c r="AK846" s="211"/>
      <c r="AL846" s="211"/>
      <c r="AM846" s="211"/>
      <c r="AN846" s="214"/>
      <c r="AO846" s="214"/>
      <c r="AP846" s="214"/>
      <c r="AQ846" s="209"/>
      <c r="AR846" s="118" t="s">
        <v>354</v>
      </c>
      <c r="AS846" s="119"/>
      <c r="AT846" s="119"/>
      <c r="AU846" s="119"/>
      <c r="AV846" s="119">
        <v>0.9</v>
      </c>
      <c r="AW846" s="119"/>
      <c r="AX846" s="120"/>
      <c r="AY846" s="98">
        <f>SUM(AS846:AX846)</f>
        <v>0.9</v>
      </c>
      <c r="AZ846" s="74"/>
    </row>
    <row r="847" spans="2:52" ht="12.75">
      <c r="B847" s="73"/>
      <c r="C847" s="224"/>
      <c r="D847" s="239"/>
      <c r="E847" s="230"/>
      <c r="F847" s="221"/>
      <c r="G847" s="212"/>
      <c r="H847" s="212"/>
      <c r="I847" s="218"/>
      <c r="J847" s="218"/>
      <c r="K847" s="221"/>
      <c r="L847" s="221"/>
      <c r="M847" s="218"/>
      <c r="N847" s="218"/>
      <c r="O847" s="218"/>
      <c r="P847" s="212"/>
      <c r="Q847" s="212"/>
      <c r="R847" s="218"/>
      <c r="S847" s="218"/>
      <c r="T847" s="212"/>
      <c r="U847" s="212"/>
      <c r="V847" s="218"/>
      <c r="W847" s="218"/>
      <c r="X847" s="212"/>
      <c r="Y847" s="212"/>
      <c r="Z847" s="218"/>
      <c r="AA847" s="218"/>
      <c r="AB847" s="212"/>
      <c r="AC847" s="212"/>
      <c r="AD847" s="218"/>
      <c r="AE847" s="218"/>
      <c r="AF847" s="212"/>
      <c r="AG847" s="212"/>
      <c r="AH847" s="218"/>
      <c r="AI847" s="218"/>
      <c r="AJ847" s="212"/>
      <c r="AK847" s="212"/>
      <c r="AL847" s="212"/>
      <c r="AM847" s="212"/>
      <c r="AN847" s="215"/>
      <c r="AO847" s="215"/>
      <c r="AP847" s="215"/>
      <c r="AQ847" s="209"/>
      <c r="AR847" s="121" t="s">
        <v>124</v>
      </c>
      <c r="AS847" s="121"/>
      <c r="AT847" s="121"/>
      <c r="AU847" s="121"/>
      <c r="AV847" s="121"/>
      <c r="AW847" s="121"/>
      <c r="AX847" s="121"/>
      <c r="AY847" s="122"/>
      <c r="AZ847" s="74"/>
    </row>
    <row r="848" spans="2:52" ht="22.5">
      <c r="B848" s="73"/>
      <c r="C848" s="222" t="s">
        <v>694</v>
      </c>
      <c r="D848" s="237" t="s">
        <v>695</v>
      </c>
      <c r="E848" s="228"/>
      <c r="F848" s="219" t="s">
        <v>121</v>
      </c>
      <c r="G848" s="210"/>
      <c r="H848" s="210"/>
      <c r="I848" s="216">
        <v>0.11</v>
      </c>
      <c r="J848" s="216">
        <v>0</v>
      </c>
      <c r="K848" s="219">
        <v>2014</v>
      </c>
      <c r="L848" s="219">
        <v>2014</v>
      </c>
      <c r="M848" s="216">
        <f>AY849</f>
        <v>0.6</v>
      </c>
      <c r="N848" s="216"/>
      <c r="O848" s="216">
        <f>AU849</f>
        <v>0</v>
      </c>
      <c r="P848" s="210"/>
      <c r="Q848" s="210"/>
      <c r="R848" s="216"/>
      <c r="S848" s="216"/>
      <c r="T848" s="210"/>
      <c r="U848" s="210"/>
      <c r="V848" s="216"/>
      <c r="W848" s="216"/>
      <c r="X848" s="210"/>
      <c r="Y848" s="210"/>
      <c r="Z848" s="216"/>
      <c r="AA848" s="216"/>
      <c r="AB848" s="210"/>
      <c r="AC848" s="210"/>
      <c r="AD848" s="216">
        <v>0.11</v>
      </c>
      <c r="AE848" s="216"/>
      <c r="AF848" s="210"/>
      <c r="AG848" s="210"/>
      <c r="AH848" s="216"/>
      <c r="AI848" s="216"/>
      <c r="AJ848" s="210"/>
      <c r="AK848" s="210"/>
      <c r="AL848" s="210"/>
      <c r="AM848" s="210"/>
      <c r="AN848" s="213">
        <f>P848+T848+X848+AB848+AF848+AJ848</f>
        <v>0</v>
      </c>
      <c r="AO848" s="213">
        <f>Q848+U848+Y848+AC848+AG848+AK848</f>
        <v>0</v>
      </c>
      <c r="AP848" s="213">
        <f>R848+V848+Z848+AD848+AH848+AL848</f>
        <v>0.11</v>
      </c>
      <c r="AQ848" s="209">
        <f>S848+W848+AA848+AE848+AI848+AM848</f>
        <v>0</v>
      </c>
      <c r="AR848" s="116" t="s">
        <v>122</v>
      </c>
      <c r="AS848" s="117">
        <f aca="true" t="shared" si="371" ref="AS848:AX848">SUM(AS849:AS850)</f>
        <v>0</v>
      </c>
      <c r="AT848" s="117">
        <f t="shared" si="371"/>
        <v>0</v>
      </c>
      <c r="AU848" s="117">
        <f t="shared" si="371"/>
        <v>0</v>
      </c>
      <c r="AV848" s="117">
        <f t="shared" si="371"/>
        <v>0.6</v>
      </c>
      <c r="AW848" s="117">
        <f t="shared" si="371"/>
        <v>0</v>
      </c>
      <c r="AX848" s="117">
        <f t="shared" si="371"/>
        <v>0</v>
      </c>
      <c r="AY848" s="98">
        <f>SUM(AS848:AX848)</f>
        <v>0.6</v>
      </c>
      <c r="AZ848" s="74"/>
    </row>
    <row r="849" spans="2:52" ht="90">
      <c r="B849" s="73"/>
      <c r="C849" s="223"/>
      <c r="D849" s="238"/>
      <c r="E849" s="229"/>
      <c r="F849" s="220"/>
      <c r="G849" s="211"/>
      <c r="H849" s="211"/>
      <c r="I849" s="217"/>
      <c r="J849" s="217"/>
      <c r="K849" s="220"/>
      <c r="L849" s="220"/>
      <c r="M849" s="217"/>
      <c r="N849" s="217"/>
      <c r="O849" s="217"/>
      <c r="P849" s="211"/>
      <c r="Q849" s="211"/>
      <c r="R849" s="217"/>
      <c r="S849" s="217"/>
      <c r="T849" s="211"/>
      <c r="U849" s="211"/>
      <c r="V849" s="217"/>
      <c r="W849" s="217"/>
      <c r="X849" s="211"/>
      <c r="Y849" s="211"/>
      <c r="Z849" s="217"/>
      <c r="AA849" s="217"/>
      <c r="AB849" s="211"/>
      <c r="AC849" s="211"/>
      <c r="AD849" s="217"/>
      <c r="AE849" s="217"/>
      <c r="AF849" s="211"/>
      <c r="AG849" s="211"/>
      <c r="AH849" s="217"/>
      <c r="AI849" s="217"/>
      <c r="AJ849" s="211"/>
      <c r="AK849" s="211"/>
      <c r="AL849" s="211"/>
      <c r="AM849" s="211"/>
      <c r="AN849" s="214"/>
      <c r="AO849" s="214"/>
      <c r="AP849" s="214"/>
      <c r="AQ849" s="209"/>
      <c r="AR849" s="118" t="s">
        <v>354</v>
      </c>
      <c r="AS849" s="119"/>
      <c r="AT849" s="119"/>
      <c r="AU849" s="119"/>
      <c r="AV849" s="119">
        <v>0.6</v>
      </c>
      <c r="AW849" s="119"/>
      <c r="AX849" s="120"/>
      <c r="AY849" s="98">
        <f>SUM(AS849:AX849)</f>
        <v>0.6</v>
      </c>
      <c r="AZ849" s="74"/>
    </row>
    <row r="850" spans="2:52" ht="12.75">
      <c r="B850" s="73"/>
      <c r="C850" s="224"/>
      <c r="D850" s="239"/>
      <c r="E850" s="230"/>
      <c r="F850" s="221"/>
      <c r="G850" s="212"/>
      <c r="H850" s="212"/>
      <c r="I850" s="218"/>
      <c r="J850" s="218"/>
      <c r="K850" s="221"/>
      <c r="L850" s="221"/>
      <c r="M850" s="218"/>
      <c r="N850" s="218"/>
      <c r="O850" s="218"/>
      <c r="P850" s="212"/>
      <c r="Q850" s="212"/>
      <c r="R850" s="218"/>
      <c r="S850" s="218"/>
      <c r="T850" s="212"/>
      <c r="U850" s="212"/>
      <c r="V850" s="218"/>
      <c r="W850" s="218"/>
      <c r="X850" s="212"/>
      <c r="Y850" s="212"/>
      <c r="Z850" s="218"/>
      <c r="AA850" s="218"/>
      <c r="AB850" s="212"/>
      <c r="AC850" s="212"/>
      <c r="AD850" s="218"/>
      <c r="AE850" s="218"/>
      <c r="AF850" s="212"/>
      <c r="AG850" s="212"/>
      <c r="AH850" s="218"/>
      <c r="AI850" s="218"/>
      <c r="AJ850" s="212"/>
      <c r="AK850" s="212"/>
      <c r="AL850" s="212"/>
      <c r="AM850" s="212"/>
      <c r="AN850" s="215"/>
      <c r="AO850" s="215"/>
      <c r="AP850" s="215"/>
      <c r="AQ850" s="209"/>
      <c r="AR850" s="121" t="s">
        <v>124</v>
      </c>
      <c r="AS850" s="121"/>
      <c r="AT850" s="121"/>
      <c r="AU850" s="121"/>
      <c r="AV850" s="121"/>
      <c r="AW850" s="121"/>
      <c r="AX850" s="121"/>
      <c r="AY850" s="122"/>
      <c r="AZ850" s="74"/>
    </row>
    <row r="851" spans="2:52" ht="22.5">
      <c r="B851" s="73"/>
      <c r="C851" s="222" t="s">
        <v>696</v>
      </c>
      <c r="D851" s="237" t="s">
        <v>697</v>
      </c>
      <c r="E851" s="228"/>
      <c r="F851" s="219" t="s">
        <v>121</v>
      </c>
      <c r="G851" s="210"/>
      <c r="H851" s="210"/>
      <c r="I851" s="216">
        <v>0.25</v>
      </c>
      <c r="J851" s="216">
        <v>0</v>
      </c>
      <c r="K851" s="219">
        <v>2014</v>
      </c>
      <c r="L851" s="219">
        <v>2014</v>
      </c>
      <c r="M851" s="216">
        <f>AY852</f>
        <v>1.2</v>
      </c>
      <c r="N851" s="216"/>
      <c r="O851" s="216">
        <f>AU852</f>
        <v>0</v>
      </c>
      <c r="P851" s="210"/>
      <c r="Q851" s="210"/>
      <c r="R851" s="216"/>
      <c r="S851" s="216"/>
      <c r="T851" s="210"/>
      <c r="U851" s="210"/>
      <c r="V851" s="216"/>
      <c r="W851" s="216"/>
      <c r="X851" s="210"/>
      <c r="Y851" s="210"/>
      <c r="Z851" s="216"/>
      <c r="AA851" s="216"/>
      <c r="AB851" s="210"/>
      <c r="AC851" s="210"/>
      <c r="AD851" s="216">
        <v>0.25</v>
      </c>
      <c r="AE851" s="216"/>
      <c r="AF851" s="210"/>
      <c r="AG851" s="210"/>
      <c r="AH851" s="216"/>
      <c r="AI851" s="216"/>
      <c r="AJ851" s="210"/>
      <c r="AK851" s="210"/>
      <c r="AL851" s="210"/>
      <c r="AM851" s="210"/>
      <c r="AN851" s="213">
        <f>P851+T851+X851+AB851+AF851+AJ851</f>
        <v>0</v>
      </c>
      <c r="AO851" s="213">
        <f>Q851+U851+Y851+AC851+AG851+AK851</f>
        <v>0</v>
      </c>
      <c r="AP851" s="213">
        <f>R851+V851+Z851+AD851+AH851+AL851</f>
        <v>0.25</v>
      </c>
      <c r="AQ851" s="209">
        <f>S851+W851+AA851+AE851+AI851+AM851</f>
        <v>0</v>
      </c>
      <c r="AR851" s="116" t="s">
        <v>122</v>
      </c>
      <c r="AS851" s="117">
        <f aca="true" t="shared" si="372" ref="AS851:AX851">SUM(AS852:AS853)</f>
        <v>0</v>
      </c>
      <c r="AT851" s="117">
        <f t="shared" si="372"/>
        <v>0</v>
      </c>
      <c r="AU851" s="117">
        <f t="shared" si="372"/>
        <v>0</v>
      </c>
      <c r="AV851" s="117">
        <f t="shared" si="372"/>
        <v>1.2</v>
      </c>
      <c r="AW851" s="117">
        <f t="shared" si="372"/>
        <v>0</v>
      </c>
      <c r="AX851" s="117">
        <f t="shared" si="372"/>
        <v>0</v>
      </c>
      <c r="AY851" s="98">
        <f>SUM(AS851:AX851)</f>
        <v>1.2</v>
      </c>
      <c r="AZ851" s="74"/>
    </row>
    <row r="852" spans="2:52" ht="90">
      <c r="B852" s="73"/>
      <c r="C852" s="223"/>
      <c r="D852" s="238"/>
      <c r="E852" s="229"/>
      <c r="F852" s="220"/>
      <c r="G852" s="211"/>
      <c r="H852" s="211"/>
      <c r="I852" s="217"/>
      <c r="J852" s="217"/>
      <c r="K852" s="220"/>
      <c r="L852" s="220"/>
      <c r="M852" s="217"/>
      <c r="N852" s="217"/>
      <c r="O852" s="217"/>
      <c r="P852" s="211"/>
      <c r="Q852" s="211"/>
      <c r="R852" s="217"/>
      <c r="S852" s="217"/>
      <c r="T852" s="211"/>
      <c r="U852" s="211"/>
      <c r="V852" s="217"/>
      <c r="W852" s="217"/>
      <c r="X852" s="211"/>
      <c r="Y852" s="211"/>
      <c r="Z852" s="217"/>
      <c r="AA852" s="217"/>
      <c r="AB852" s="211"/>
      <c r="AC852" s="211"/>
      <c r="AD852" s="217"/>
      <c r="AE852" s="217"/>
      <c r="AF852" s="211"/>
      <c r="AG852" s="211"/>
      <c r="AH852" s="217"/>
      <c r="AI852" s="217"/>
      <c r="AJ852" s="211"/>
      <c r="AK852" s="211"/>
      <c r="AL852" s="211"/>
      <c r="AM852" s="211"/>
      <c r="AN852" s="214"/>
      <c r="AO852" s="214"/>
      <c r="AP852" s="214"/>
      <c r="AQ852" s="209"/>
      <c r="AR852" s="118" t="s">
        <v>354</v>
      </c>
      <c r="AS852" s="119"/>
      <c r="AT852" s="119"/>
      <c r="AU852" s="119"/>
      <c r="AV852" s="119">
        <v>1.2</v>
      </c>
      <c r="AW852" s="119"/>
      <c r="AX852" s="120"/>
      <c r="AY852" s="98">
        <f>SUM(AS852:AX852)</f>
        <v>1.2</v>
      </c>
      <c r="AZ852" s="74"/>
    </row>
    <row r="853" spans="2:52" ht="12.75">
      <c r="B853" s="73"/>
      <c r="C853" s="224"/>
      <c r="D853" s="239"/>
      <c r="E853" s="230"/>
      <c r="F853" s="221"/>
      <c r="G853" s="212"/>
      <c r="H853" s="212"/>
      <c r="I853" s="218"/>
      <c r="J853" s="218"/>
      <c r="K853" s="221"/>
      <c r="L853" s="221"/>
      <c r="M853" s="218"/>
      <c r="N853" s="218"/>
      <c r="O853" s="218"/>
      <c r="P853" s="212"/>
      <c r="Q853" s="212"/>
      <c r="R853" s="218"/>
      <c r="S853" s="218"/>
      <c r="T853" s="212"/>
      <c r="U853" s="212"/>
      <c r="V853" s="218"/>
      <c r="W853" s="218"/>
      <c r="X853" s="212"/>
      <c r="Y853" s="212"/>
      <c r="Z853" s="218"/>
      <c r="AA853" s="218"/>
      <c r="AB853" s="212"/>
      <c r="AC853" s="212"/>
      <c r="AD853" s="218"/>
      <c r="AE853" s="218"/>
      <c r="AF853" s="212"/>
      <c r="AG853" s="212"/>
      <c r="AH853" s="218"/>
      <c r="AI853" s="218"/>
      <c r="AJ853" s="212"/>
      <c r="AK853" s="212"/>
      <c r="AL853" s="212"/>
      <c r="AM853" s="212"/>
      <c r="AN853" s="215"/>
      <c r="AO853" s="215"/>
      <c r="AP853" s="215"/>
      <c r="AQ853" s="209"/>
      <c r="AR853" s="121" t="s">
        <v>124</v>
      </c>
      <c r="AS853" s="121"/>
      <c r="AT853" s="121"/>
      <c r="AU853" s="121"/>
      <c r="AV853" s="121"/>
      <c r="AW853" s="121"/>
      <c r="AX853" s="121"/>
      <c r="AY853" s="122"/>
      <c r="AZ853" s="74"/>
    </row>
    <row r="854" spans="2:52" ht="22.5">
      <c r="B854" s="73"/>
      <c r="C854" s="222" t="s">
        <v>698</v>
      </c>
      <c r="D854" s="237" t="s">
        <v>699</v>
      </c>
      <c r="E854" s="228"/>
      <c r="F854" s="219" t="s">
        <v>121</v>
      </c>
      <c r="G854" s="210"/>
      <c r="H854" s="210"/>
      <c r="I854" s="216">
        <v>0.25</v>
      </c>
      <c r="J854" s="216">
        <v>0</v>
      </c>
      <c r="K854" s="219">
        <v>2014</v>
      </c>
      <c r="L854" s="219">
        <v>2014</v>
      </c>
      <c r="M854" s="216">
        <f>AY855</f>
        <v>1.4</v>
      </c>
      <c r="N854" s="216"/>
      <c r="O854" s="216">
        <f>AU855</f>
        <v>0</v>
      </c>
      <c r="P854" s="210"/>
      <c r="Q854" s="210"/>
      <c r="R854" s="216"/>
      <c r="S854" s="216"/>
      <c r="T854" s="210"/>
      <c r="U854" s="210"/>
      <c r="V854" s="216"/>
      <c r="W854" s="216"/>
      <c r="X854" s="210"/>
      <c r="Y854" s="210"/>
      <c r="Z854" s="216"/>
      <c r="AA854" s="216"/>
      <c r="AB854" s="210"/>
      <c r="AC854" s="210"/>
      <c r="AD854" s="216">
        <v>0.25</v>
      </c>
      <c r="AE854" s="216"/>
      <c r="AF854" s="210"/>
      <c r="AG854" s="210"/>
      <c r="AH854" s="216"/>
      <c r="AI854" s="216"/>
      <c r="AJ854" s="210"/>
      <c r="AK854" s="210"/>
      <c r="AL854" s="210"/>
      <c r="AM854" s="210"/>
      <c r="AN854" s="213">
        <f>P854+T854+X854+AB854+AF854+AJ854</f>
        <v>0</v>
      </c>
      <c r="AO854" s="213">
        <f>Q854+U854+Y854+AC854+AG854+AK854</f>
        <v>0</v>
      </c>
      <c r="AP854" s="213">
        <f>R854+V854+Z854+AD854+AH854+AL854</f>
        <v>0.25</v>
      </c>
      <c r="AQ854" s="209">
        <f>S854+W854+AA854+AE854+AI854+AM854</f>
        <v>0</v>
      </c>
      <c r="AR854" s="116" t="s">
        <v>122</v>
      </c>
      <c r="AS854" s="117">
        <f aca="true" t="shared" si="373" ref="AS854:AX854">SUM(AS855:AS856)</f>
        <v>0</v>
      </c>
      <c r="AT854" s="117">
        <f t="shared" si="373"/>
        <v>0</v>
      </c>
      <c r="AU854" s="117">
        <f t="shared" si="373"/>
        <v>0</v>
      </c>
      <c r="AV854" s="117">
        <f t="shared" si="373"/>
        <v>1.4</v>
      </c>
      <c r="AW854" s="117">
        <f t="shared" si="373"/>
        <v>0</v>
      </c>
      <c r="AX854" s="117">
        <f t="shared" si="373"/>
        <v>0</v>
      </c>
      <c r="AY854" s="98">
        <f>SUM(AS854:AX854)</f>
        <v>1.4</v>
      </c>
      <c r="AZ854" s="74"/>
    </row>
    <row r="855" spans="2:52" ht="45">
      <c r="B855" s="73"/>
      <c r="C855" s="223"/>
      <c r="D855" s="238"/>
      <c r="E855" s="229"/>
      <c r="F855" s="220"/>
      <c r="G855" s="211"/>
      <c r="H855" s="211"/>
      <c r="I855" s="217"/>
      <c r="J855" s="217"/>
      <c r="K855" s="220"/>
      <c r="L855" s="220"/>
      <c r="M855" s="217"/>
      <c r="N855" s="217"/>
      <c r="O855" s="217"/>
      <c r="P855" s="211"/>
      <c r="Q855" s="211"/>
      <c r="R855" s="217"/>
      <c r="S855" s="217"/>
      <c r="T855" s="211"/>
      <c r="U855" s="211"/>
      <c r="V855" s="217"/>
      <c r="W855" s="217"/>
      <c r="X855" s="211"/>
      <c r="Y855" s="211"/>
      <c r="Z855" s="217"/>
      <c r="AA855" s="217"/>
      <c r="AB855" s="211"/>
      <c r="AC855" s="211"/>
      <c r="AD855" s="217"/>
      <c r="AE855" s="217"/>
      <c r="AF855" s="211"/>
      <c r="AG855" s="211"/>
      <c r="AH855" s="217"/>
      <c r="AI855" s="217"/>
      <c r="AJ855" s="211"/>
      <c r="AK855" s="211"/>
      <c r="AL855" s="211"/>
      <c r="AM855" s="211"/>
      <c r="AN855" s="214"/>
      <c r="AO855" s="214"/>
      <c r="AP855" s="214"/>
      <c r="AQ855" s="209"/>
      <c r="AR855" s="118" t="s">
        <v>123</v>
      </c>
      <c r="AS855" s="119"/>
      <c r="AT855" s="119"/>
      <c r="AU855" s="119"/>
      <c r="AV855" s="119">
        <v>1.4</v>
      </c>
      <c r="AW855" s="119"/>
      <c r="AX855" s="120"/>
      <c r="AY855" s="98">
        <f>SUM(AS855:AX855)</f>
        <v>1.4</v>
      </c>
      <c r="AZ855" s="74"/>
    </row>
    <row r="856" spans="2:52" ht="12.75">
      <c r="B856" s="73"/>
      <c r="C856" s="224"/>
      <c r="D856" s="239"/>
      <c r="E856" s="230"/>
      <c r="F856" s="221"/>
      <c r="G856" s="212"/>
      <c r="H856" s="212"/>
      <c r="I856" s="218"/>
      <c r="J856" s="218"/>
      <c r="K856" s="221"/>
      <c r="L856" s="221"/>
      <c r="M856" s="218"/>
      <c r="N856" s="218"/>
      <c r="O856" s="218"/>
      <c r="P856" s="212"/>
      <c r="Q856" s="212"/>
      <c r="R856" s="218"/>
      <c r="S856" s="218"/>
      <c r="T856" s="212"/>
      <c r="U856" s="212"/>
      <c r="V856" s="218"/>
      <c r="W856" s="218"/>
      <c r="X856" s="212"/>
      <c r="Y856" s="212"/>
      <c r="Z856" s="218"/>
      <c r="AA856" s="218"/>
      <c r="AB856" s="212"/>
      <c r="AC856" s="212"/>
      <c r="AD856" s="218"/>
      <c r="AE856" s="218"/>
      <c r="AF856" s="212"/>
      <c r="AG856" s="212"/>
      <c r="AH856" s="218"/>
      <c r="AI856" s="218"/>
      <c r="AJ856" s="212"/>
      <c r="AK856" s="212"/>
      <c r="AL856" s="212"/>
      <c r="AM856" s="212"/>
      <c r="AN856" s="215"/>
      <c r="AO856" s="215"/>
      <c r="AP856" s="215"/>
      <c r="AQ856" s="209"/>
      <c r="AR856" s="121" t="s">
        <v>124</v>
      </c>
      <c r="AS856" s="121"/>
      <c r="AT856" s="121"/>
      <c r="AU856" s="121"/>
      <c r="AV856" s="121"/>
      <c r="AW856" s="121"/>
      <c r="AX856" s="121"/>
      <c r="AY856" s="122"/>
      <c r="AZ856" s="74"/>
    </row>
    <row r="857" spans="2:52" ht="22.5">
      <c r="B857" s="73"/>
      <c r="C857" s="222" t="s">
        <v>700</v>
      </c>
      <c r="D857" s="237" t="s">
        <v>701</v>
      </c>
      <c r="E857" s="228"/>
      <c r="F857" s="219" t="s">
        <v>702</v>
      </c>
      <c r="G857" s="210"/>
      <c r="H857" s="210"/>
      <c r="I857" s="216">
        <v>0.1</v>
      </c>
      <c r="J857" s="216">
        <v>0</v>
      </c>
      <c r="K857" s="219">
        <v>2014</v>
      </c>
      <c r="L857" s="219">
        <v>2015</v>
      </c>
      <c r="M857" s="216">
        <f>AY858</f>
        <v>1.1</v>
      </c>
      <c r="N857" s="216"/>
      <c r="O857" s="216">
        <f>AU858</f>
        <v>0</v>
      </c>
      <c r="P857" s="210"/>
      <c r="Q857" s="210"/>
      <c r="R857" s="216"/>
      <c r="S857" s="216"/>
      <c r="T857" s="210"/>
      <c r="U857" s="210"/>
      <c r="V857" s="216"/>
      <c r="W857" s="216"/>
      <c r="X857" s="210"/>
      <c r="Y857" s="210"/>
      <c r="Z857" s="216"/>
      <c r="AA857" s="216"/>
      <c r="AB857" s="210"/>
      <c r="AC857" s="210"/>
      <c r="AD857" s="216"/>
      <c r="AE857" s="216"/>
      <c r="AF857" s="210"/>
      <c r="AG857" s="210"/>
      <c r="AH857" s="216">
        <v>0.1</v>
      </c>
      <c r="AI857" s="216"/>
      <c r="AJ857" s="210"/>
      <c r="AK857" s="210"/>
      <c r="AL857" s="210"/>
      <c r="AM857" s="210"/>
      <c r="AN857" s="213">
        <f>P857+T857+X857+AB857+AF857+AJ857</f>
        <v>0</v>
      </c>
      <c r="AO857" s="213">
        <f>Q857+U857+Y857+AC857+AG857+AK857</f>
        <v>0</v>
      </c>
      <c r="AP857" s="213">
        <f>R857+V857+Z857+AD857+AH857+AL857</f>
        <v>0.1</v>
      </c>
      <c r="AQ857" s="209">
        <f>S857+W857+AA857+AE857+AI857+AM857</f>
        <v>0</v>
      </c>
      <c r="AR857" s="116" t="s">
        <v>122</v>
      </c>
      <c r="AS857" s="117">
        <f aca="true" t="shared" si="374" ref="AS857:AX857">SUM(AS858:AS859)</f>
        <v>0</v>
      </c>
      <c r="AT857" s="117">
        <f t="shared" si="374"/>
        <v>0</v>
      </c>
      <c r="AU857" s="117">
        <f t="shared" si="374"/>
        <v>0</v>
      </c>
      <c r="AV857" s="117">
        <f t="shared" si="374"/>
        <v>0</v>
      </c>
      <c r="AW857" s="117">
        <f t="shared" si="374"/>
        <v>1.1</v>
      </c>
      <c r="AX857" s="117">
        <f t="shared" si="374"/>
        <v>0</v>
      </c>
      <c r="AY857" s="98">
        <f>SUM(AS857:AX857)</f>
        <v>1.1</v>
      </c>
      <c r="AZ857" s="74"/>
    </row>
    <row r="858" spans="2:52" ht="90">
      <c r="B858" s="73"/>
      <c r="C858" s="223"/>
      <c r="D858" s="238"/>
      <c r="E858" s="229"/>
      <c r="F858" s="220"/>
      <c r="G858" s="211"/>
      <c r="H858" s="211"/>
      <c r="I858" s="217"/>
      <c r="J858" s="217"/>
      <c r="K858" s="220"/>
      <c r="L858" s="220"/>
      <c r="M858" s="217"/>
      <c r="N858" s="217"/>
      <c r="O858" s="217"/>
      <c r="P858" s="211"/>
      <c r="Q858" s="211"/>
      <c r="R858" s="217"/>
      <c r="S858" s="217"/>
      <c r="T858" s="211"/>
      <c r="U858" s="211"/>
      <c r="V858" s="217"/>
      <c r="W858" s="217"/>
      <c r="X858" s="211"/>
      <c r="Y858" s="211"/>
      <c r="Z858" s="217"/>
      <c r="AA858" s="217"/>
      <c r="AB858" s="211"/>
      <c r="AC858" s="211"/>
      <c r="AD858" s="217"/>
      <c r="AE858" s="217"/>
      <c r="AF858" s="211"/>
      <c r="AG858" s="211"/>
      <c r="AH858" s="217"/>
      <c r="AI858" s="217"/>
      <c r="AJ858" s="211"/>
      <c r="AK858" s="211"/>
      <c r="AL858" s="211"/>
      <c r="AM858" s="211"/>
      <c r="AN858" s="214"/>
      <c r="AO858" s="214"/>
      <c r="AP858" s="214"/>
      <c r="AQ858" s="209"/>
      <c r="AR858" s="118" t="s">
        <v>354</v>
      </c>
      <c r="AS858" s="119"/>
      <c r="AT858" s="119"/>
      <c r="AU858" s="119"/>
      <c r="AV858" s="119"/>
      <c r="AW858" s="119">
        <v>1.1</v>
      </c>
      <c r="AX858" s="120"/>
      <c r="AY858" s="98">
        <f>SUM(AS858:AX858)</f>
        <v>1.1</v>
      </c>
      <c r="AZ858" s="74"/>
    </row>
    <row r="859" spans="2:52" ht="12.75">
      <c r="B859" s="73"/>
      <c r="C859" s="224"/>
      <c r="D859" s="239"/>
      <c r="E859" s="230"/>
      <c r="F859" s="221"/>
      <c r="G859" s="212"/>
      <c r="H859" s="212"/>
      <c r="I859" s="218"/>
      <c r="J859" s="218"/>
      <c r="K859" s="221"/>
      <c r="L859" s="221"/>
      <c r="M859" s="218"/>
      <c r="N859" s="218"/>
      <c r="O859" s="218"/>
      <c r="P859" s="212"/>
      <c r="Q859" s="212"/>
      <c r="R859" s="218"/>
      <c r="S859" s="218"/>
      <c r="T859" s="212"/>
      <c r="U859" s="212"/>
      <c r="V859" s="218"/>
      <c r="W859" s="218"/>
      <c r="X859" s="212"/>
      <c r="Y859" s="212"/>
      <c r="Z859" s="218"/>
      <c r="AA859" s="218"/>
      <c r="AB859" s="212"/>
      <c r="AC859" s="212"/>
      <c r="AD859" s="218"/>
      <c r="AE859" s="218"/>
      <c r="AF859" s="212"/>
      <c r="AG859" s="212"/>
      <c r="AH859" s="218"/>
      <c r="AI859" s="218"/>
      <c r="AJ859" s="212"/>
      <c r="AK859" s="212"/>
      <c r="AL859" s="212"/>
      <c r="AM859" s="212"/>
      <c r="AN859" s="215"/>
      <c r="AO859" s="215"/>
      <c r="AP859" s="215"/>
      <c r="AQ859" s="209"/>
      <c r="AR859" s="121" t="s">
        <v>124</v>
      </c>
      <c r="AS859" s="121"/>
      <c r="AT859" s="121"/>
      <c r="AU859" s="121"/>
      <c r="AV859" s="121"/>
      <c r="AW859" s="121"/>
      <c r="AX859" s="121"/>
      <c r="AY859" s="122"/>
      <c r="AZ859" s="74"/>
    </row>
    <row r="860" spans="2:52" ht="22.5">
      <c r="B860" s="73"/>
      <c r="C860" s="222" t="s">
        <v>703</v>
      </c>
      <c r="D860" s="237" t="s">
        <v>704</v>
      </c>
      <c r="E860" s="228"/>
      <c r="F860" s="219" t="s">
        <v>702</v>
      </c>
      <c r="G860" s="210"/>
      <c r="H860" s="210"/>
      <c r="I860" s="216">
        <v>0.15</v>
      </c>
      <c r="J860" s="216">
        <v>0</v>
      </c>
      <c r="K860" s="219">
        <v>2014</v>
      </c>
      <c r="L860" s="219">
        <v>2015</v>
      </c>
      <c r="M860" s="216">
        <f>AY861</f>
        <v>1.3</v>
      </c>
      <c r="N860" s="216"/>
      <c r="O860" s="216">
        <f>AU861</f>
        <v>0</v>
      </c>
      <c r="P860" s="210"/>
      <c r="Q860" s="210"/>
      <c r="R860" s="216"/>
      <c r="S860" s="216"/>
      <c r="T860" s="210"/>
      <c r="U860" s="210"/>
      <c r="V860" s="216"/>
      <c r="W860" s="216"/>
      <c r="X860" s="210"/>
      <c r="Y860" s="210"/>
      <c r="Z860" s="216"/>
      <c r="AA860" s="216"/>
      <c r="AB860" s="210"/>
      <c r="AC860" s="210"/>
      <c r="AD860" s="216"/>
      <c r="AE860" s="216"/>
      <c r="AF860" s="210"/>
      <c r="AG860" s="210"/>
      <c r="AH860" s="216">
        <v>0.12</v>
      </c>
      <c r="AI860" s="216"/>
      <c r="AJ860" s="210"/>
      <c r="AK860" s="210"/>
      <c r="AL860" s="210"/>
      <c r="AM860" s="210"/>
      <c r="AN860" s="213">
        <f>P860+T860+X860+AB860+AF860+AJ860</f>
        <v>0</v>
      </c>
      <c r="AO860" s="213">
        <f>Q860+U860+Y860+AC860+AG860+AK860</f>
        <v>0</v>
      </c>
      <c r="AP860" s="213">
        <f>R860+V860+Z860+AD860+AH860+AL860</f>
        <v>0.12</v>
      </c>
      <c r="AQ860" s="209">
        <f>S860+W860+AA860+AE860+AI860+AM860</f>
        <v>0</v>
      </c>
      <c r="AR860" s="116" t="s">
        <v>122</v>
      </c>
      <c r="AS860" s="117">
        <f aca="true" t="shared" si="375" ref="AS860:AX860">SUM(AS861:AS862)</f>
        <v>0</v>
      </c>
      <c r="AT860" s="117">
        <f t="shared" si="375"/>
        <v>0</v>
      </c>
      <c r="AU860" s="117">
        <f t="shared" si="375"/>
        <v>0</v>
      </c>
      <c r="AV860" s="117">
        <f t="shared" si="375"/>
        <v>0</v>
      </c>
      <c r="AW860" s="117">
        <f t="shared" si="375"/>
        <v>1.3</v>
      </c>
      <c r="AX860" s="117">
        <f t="shared" si="375"/>
        <v>0</v>
      </c>
      <c r="AY860" s="98">
        <f>SUM(AS860:AX860)</f>
        <v>1.3</v>
      </c>
      <c r="AZ860" s="74"/>
    </row>
    <row r="861" spans="2:52" ht="90">
      <c r="B861" s="73"/>
      <c r="C861" s="223"/>
      <c r="D861" s="238"/>
      <c r="E861" s="229"/>
      <c r="F861" s="220"/>
      <c r="G861" s="211"/>
      <c r="H861" s="211"/>
      <c r="I861" s="217"/>
      <c r="J861" s="217"/>
      <c r="K861" s="220"/>
      <c r="L861" s="220"/>
      <c r="M861" s="217"/>
      <c r="N861" s="217"/>
      <c r="O861" s="217"/>
      <c r="P861" s="211"/>
      <c r="Q861" s="211"/>
      <c r="R861" s="217"/>
      <c r="S861" s="217"/>
      <c r="T861" s="211"/>
      <c r="U861" s="211"/>
      <c r="V861" s="217"/>
      <c r="W861" s="217"/>
      <c r="X861" s="211"/>
      <c r="Y861" s="211"/>
      <c r="Z861" s="217"/>
      <c r="AA861" s="217"/>
      <c r="AB861" s="211"/>
      <c r="AC861" s="211"/>
      <c r="AD861" s="217"/>
      <c r="AE861" s="217"/>
      <c r="AF861" s="211"/>
      <c r="AG861" s="211"/>
      <c r="AH861" s="217"/>
      <c r="AI861" s="217"/>
      <c r="AJ861" s="211"/>
      <c r="AK861" s="211"/>
      <c r="AL861" s="211"/>
      <c r="AM861" s="211"/>
      <c r="AN861" s="214"/>
      <c r="AO861" s="214"/>
      <c r="AP861" s="214"/>
      <c r="AQ861" s="209"/>
      <c r="AR861" s="118" t="s">
        <v>354</v>
      </c>
      <c r="AS861" s="119"/>
      <c r="AT861" s="119"/>
      <c r="AU861" s="119"/>
      <c r="AV861" s="119"/>
      <c r="AW861" s="119">
        <v>1.3</v>
      </c>
      <c r="AX861" s="120"/>
      <c r="AY861" s="98">
        <f>SUM(AS861:AX861)</f>
        <v>1.3</v>
      </c>
      <c r="AZ861" s="74"/>
    </row>
    <row r="862" spans="2:52" ht="13.5" thickBot="1">
      <c r="B862" s="73"/>
      <c r="C862" s="224"/>
      <c r="D862" s="239"/>
      <c r="E862" s="230"/>
      <c r="F862" s="221"/>
      <c r="G862" s="212"/>
      <c r="H862" s="212"/>
      <c r="I862" s="218"/>
      <c r="J862" s="218"/>
      <c r="K862" s="221"/>
      <c r="L862" s="221"/>
      <c r="M862" s="218"/>
      <c r="N862" s="218"/>
      <c r="O862" s="218"/>
      <c r="P862" s="212"/>
      <c r="Q862" s="212"/>
      <c r="R862" s="218"/>
      <c r="S862" s="218"/>
      <c r="T862" s="212"/>
      <c r="U862" s="212"/>
      <c r="V862" s="218"/>
      <c r="W862" s="218"/>
      <c r="X862" s="212"/>
      <c r="Y862" s="212"/>
      <c r="Z862" s="218"/>
      <c r="AA862" s="218"/>
      <c r="AB862" s="212"/>
      <c r="AC862" s="212"/>
      <c r="AD862" s="218"/>
      <c r="AE862" s="218"/>
      <c r="AF862" s="212"/>
      <c r="AG862" s="212"/>
      <c r="AH862" s="218"/>
      <c r="AI862" s="218"/>
      <c r="AJ862" s="212"/>
      <c r="AK862" s="212"/>
      <c r="AL862" s="212"/>
      <c r="AM862" s="212"/>
      <c r="AN862" s="215"/>
      <c r="AO862" s="215"/>
      <c r="AP862" s="215"/>
      <c r="AQ862" s="209"/>
      <c r="AR862" s="121" t="s">
        <v>124</v>
      </c>
      <c r="AS862" s="121"/>
      <c r="AT862" s="121"/>
      <c r="AU862" s="121"/>
      <c r="AV862" s="121"/>
      <c r="AW862" s="121"/>
      <c r="AX862" s="121"/>
      <c r="AY862" s="122"/>
      <c r="AZ862" s="74"/>
    </row>
    <row r="863" spans="2:52" ht="13.5" thickBot="1">
      <c r="B863" s="80"/>
      <c r="C863" s="106"/>
      <c r="D863" s="113" t="s">
        <v>108</v>
      </c>
      <c r="E863" s="108" t="s">
        <v>109</v>
      </c>
      <c r="F863" s="109"/>
      <c r="G863" s="110"/>
      <c r="H863" s="110"/>
      <c r="I863" s="110"/>
      <c r="J863" s="110"/>
      <c r="K863" s="110"/>
      <c r="L863" s="110"/>
      <c r="M863" s="110"/>
      <c r="N863" s="110"/>
      <c r="O863" s="110"/>
      <c r="P863" s="110"/>
      <c r="Q863" s="110"/>
      <c r="R863" s="110"/>
      <c r="S863" s="110"/>
      <c r="T863" s="110"/>
      <c r="U863" s="110"/>
      <c r="V863" s="110"/>
      <c r="W863" s="110"/>
      <c r="X863" s="110"/>
      <c r="Y863" s="110"/>
      <c r="Z863" s="110"/>
      <c r="AA863" s="110"/>
      <c r="AB863" s="110"/>
      <c r="AC863" s="110"/>
      <c r="AD863" s="110"/>
      <c r="AE863" s="110"/>
      <c r="AF863" s="110"/>
      <c r="AG863" s="110"/>
      <c r="AH863" s="110"/>
      <c r="AI863" s="110"/>
      <c r="AJ863" s="110"/>
      <c r="AK863" s="110"/>
      <c r="AL863" s="110"/>
      <c r="AM863" s="110"/>
      <c r="AN863" s="110"/>
      <c r="AO863" s="110"/>
      <c r="AP863" s="110"/>
      <c r="AQ863" s="110"/>
      <c r="AR863" s="110"/>
      <c r="AS863" s="110"/>
      <c r="AT863" s="110"/>
      <c r="AU863" s="110"/>
      <c r="AV863" s="110"/>
      <c r="AW863" s="110"/>
      <c r="AX863" s="114"/>
      <c r="AY863" s="115"/>
      <c r="AZ863" s="86"/>
    </row>
    <row r="864" spans="2:52" ht="12.75">
      <c r="B864" s="80"/>
      <c r="C864" s="123" t="s">
        <v>705</v>
      </c>
      <c r="D864" s="95" t="s">
        <v>140</v>
      </c>
      <c r="E864" s="95"/>
      <c r="F864" s="95"/>
      <c r="G864" s="96">
        <f>G865+G868+G871</f>
        <v>0</v>
      </c>
      <c r="H864" s="96">
        <f>H865+H868+H871</f>
        <v>0</v>
      </c>
      <c r="I864" s="96">
        <f>I865+I868+I871</f>
        <v>4.75</v>
      </c>
      <c r="J864" s="96">
        <f>J865+J868+J871</f>
        <v>60.694999999999965</v>
      </c>
      <c r="K864" s="97"/>
      <c r="L864" s="97"/>
      <c r="M864" s="96">
        <f aca="true" t="shared" si="376" ref="M864:AQ864">M865+M868+M871</f>
        <v>728.8237800000003</v>
      </c>
      <c r="N864" s="96">
        <f t="shared" si="376"/>
        <v>0</v>
      </c>
      <c r="O864" s="96">
        <f t="shared" si="376"/>
        <v>188.93378</v>
      </c>
      <c r="P864" s="96">
        <f t="shared" si="376"/>
        <v>0</v>
      </c>
      <c r="Q864" s="96">
        <f t="shared" si="376"/>
        <v>0</v>
      </c>
      <c r="R864" s="96">
        <f t="shared" si="376"/>
        <v>4.75</v>
      </c>
      <c r="S864" s="96">
        <f t="shared" si="376"/>
        <v>4.75</v>
      </c>
      <c r="T864" s="96">
        <f t="shared" si="376"/>
        <v>0</v>
      </c>
      <c r="U864" s="96">
        <f t="shared" si="376"/>
        <v>0</v>
      </c>
      <c r="V864" s="96">
        <f t="shared" si="376"/>
        <v>0</v>
      </c>
      <c r="W864" s="96">
        <f t="shared" si="376"/>
        <v>6.7</v>
      </c>
      <c r="X864" s="96">
        <f t="shared" si="376"/>
        <v>0</v>
      </c>
      <c r="Y864" s="96">
        <f t="shared" si="376"/>
        <v>0</v>
      </c>
      <c r="Z864" s="96">
        <f t="shared" si="376"/>
        <v>0</v>
      </c>
      <c r="AA864" s="96">
        <f t="shared" si="376"/>
        <v>7.359999999999999</v>
      </c>
      <c r="AB864" s="96">
        <f t="shared" si="376"/>
        <v>0</v>
      </c>
      <c r="AC864" s="96">
        <f t="shared" si="376"/>
        <v>0</v>
      </c>
      <c r="AD864" s="96">
        <f t="shared" si="376"/>
        <v>0</v>
      </c>
      <c r="AE864" s="96">
        <f t="shared" si="376"/>
        <v>28.609999999999996</v>
      </c>
      <c r="AF864" s="96">
        <f t="shared" si="376"/>
        <v>0</v>
      </c>
      <c r="AG864" s="96">
        <f t="shared" si="376"/>
        <v>0</v>
      </c>
      <c r="AH864" s="96">
        <f t="shared" si="376"/>
        <v>0</v>
      </c>
      <c r="AI864" s="96">
        <f t="shared" si="376"/>
        <v>13.280000000000001</v>
      </c>
      <c r="AJ864" s="96">
        <f t="shared" si="376"/>
        <v>0</v>
      </c>
      <c r="AK864" s="96">
        <f t="shared" si="376"/>
        <v>0</v>
      </c>
      <c r="AL864" s="96">
        <f t="shared" si="376"/>
        <v>0</v>
      </c>
      <c r="AM864" s="96">
        <f t="shared" si="376"/>
        <v>0</v>
      </c>
      <c r="AN864" s="96">
        <f t="shared" si="376"/>
        <v>0</v>
      </c>
      <c r="AO864" s="96">
        <f t="shared" si="376"/>
        <v>0</v>
      </c>
      <c r="AP864" s="96">
        <f t="shared" si="376"/>
        <v>4.75</v>
      </c>
      <c r="AQ864" s="96">
        <f t="shared" si="376"/>
        <v>60.69999999999997</v>
      </c>
      <c r="AR864" s="90"/>
      <c r="AS864" s="96">
        <f aca="true" t="shared" si="377" ref="AS864:AY864">AS865+AS868+AS871</f>
        <v>209.44999999999996</v>
      </c>
      <c r="AT864" s="96">
        <f t="shared" si="377"/>
        <v>144.54999999999998</v>
      </c>
      <c r="AU864" s="96">
        <f t="shared" si="377"/>
        <v>188.93378</v>
      </c>
      <c r="AV864" s="96">
        <f t="shared" si="377"/>
        <v>96.83</v>
      </c>
      <c r="AW864" s="96">
        <f t="shared" si="377"/>
        <v>89.06</v>
      </c>
      <c r="AX864" s="96">
        <f t="shared" si="377"/>
        <v>0</v>
      </c>
      <c r="AY864" s="98">
        <f t="shared" si="377"/>
        <v>728.8237800000002</v>
      </c>
      <c r="AZ864" s="86"/>
    </row>
    <row r="865" spans="2:52" ht="12.75">
      <c r="B865" s="80"/>
      <c r="C865" s="123" t="s">
        <v>706</v>
      </c>
      <c r="D865" s="99" t="s">
        <v>142</v>
      </c>
      <c r="E865" s="99"/>
      <c r="F865" s="99"/>
      <c r="G865" s="96">
        <f>SUM(G866:G867)</f>
        <v>0</v>
      </c>
      <c r="H865" s="96">
        <f>SUM(H866:H867)</f>
        <v>0</v>
      </c>
      <c r="I865" s="96">
        <f>SUM(I866:I867)</f>
        <v>0</v>
      </c>
      <c r="J865" s="96">
        <f>SUM(J866:J867)</f>
        <v>0</v>
      </c>
      <c r="K865" s="97"/>
      <c r="L865" s="97"/>
      <c r="M865" s="96">
        <f aca="true" t="shared" si="378" ref="M865:AQ865">SUM(M866:M867)</f>
        <v>0</v>
      </c>
      <c r="N865" s="96">
        <f t="shared" si="378"/>
        <v>0</v>
      </c>
      <c r="O865" s="96">
        <f t="shared" si="378"/>
        <v>0</v>
      </c>
      <c r="P865" s="96">
        <f t="shared" si="378"/>
        <v>0</v>
      </c>
      <c r="Q865" s="96">
        <f t="shared" si="378"/>
        <v>0</v>
      </c>
      <c r="R865" s="96">
        <f t="shared" si="378"/>
        <v>0</v>
      </c>
      <c r="S865" s="96">
        <f t="shared" si="378"/>
        <v>0</v>
      </c>
      <c r="T865" s="96">
        <f t="shared" si="378"/>
        <v>0</v>
      </c>
      <c r="U865" s="96">
        <f t="shared" si="378"/>
        <v>0</v>
      </c>
      <c r="V865" s="96">
        <f t="shared" si="378"/>
        <v>0</v>
      </c>
      <c r="W865" s="96">
        <f t="shared" si="378"/>
        <v>0</v>
      </c>
      <c r="X865" s="96">
        <f t="shared" si="378"/>
        <v>0</v>
      </c>
      <c r="Y865" s="96">
        <f t="shared" si="378"/>
        <v>0</v>
      </c>
      <c r="Z865" s="96">
        <f t="shared" si="378"/>
        <v>0</v>
      </c>
      <c r="AA865" s="96">
        <f t="shared" si="378"/>
        <v>0</v>
      </c>
      <c r="AB865" s="96">
        <f t="shared" si="378"/>
        <v>0</v>
      </c>
      <c r="AC865" s="96">
        <f t="shared" si="378"/>
        <v>0</v>
      </c>
      <c r="AD865" s="96">
        <f t="shared" si="378"/>
        <v>0</v>
      </c>
      <c r="AE865" s="96">
        <f t="shared" si="378"/>
        <v>0</v>
      </c>
      <c r="AF865" s="96">
        <f t="shared" si="378"/>
        <v>0</v>
      </c>
      <c r="AG865" s="96">
        <f t="shared" si="378"/>
        <v>0</v>
      </c>
      <c r="AH865" s="96">
        <f t="shared" si="378"/>
        <v>0</v>
      </c>
      <c r="AI865" s="96">
        <f t="shared" si="378"/>
        <v>0</v>
      </c>
      <c r="AJ865" s="96">
        <f t="shared" si="378"/>
        <v>0</v>
      </c>
      <c r="AK865" s="96">
        <f t="shared" si="378"/>
        <v>0</v>
      </c>
      <c r="AL865" s="96">
        <f t="shared" si="378"/>
        <v>0</v>
      </c>
      <c r="AM865" s="96">
        <f t="shared" si="378"/>
        <v>0</v>
      </c>
      <c r="AN865" s="96">
        <f t="shared" si="378"/>
        <v>0</v>
      </c>
      <c r="AO865" s="96">
        <f t="shared" si="378"/>
        <v>0</v>
      </c>
      <c r="AP865" s="96">
        <f t="shared" si="378"/>
        <v>0</v>
      </c>
      <c r="AQ865" s="96">
        <f t="shared" si="378"/>
        <v>0</v>
      </c>
      <c r="AR865" s="90"/>
      <c r="AS865" s="96">
        <f aca="true" t="shared" si="379" ref="AS865:AY865">SUM(AS866:AS867)/2</f>
        <v>0</v>
      </c>
      <c r="AT865" s="96">
        <f t="shared" si="379"/>
        <v>0</v>
      </c>
      <c r="AU865" s="96">
        <f t="shared" si="379"/>
        <v>0</v>
      </c>
      <c r="AV865" s="96">
        <f t="shared" si="379"/>
        <v>0</v>
      </c>
      <c r="AW865" s="96">
        <f t="shared" si="379"/>
        <v>0</v>
      </c>
      <c r="AX865" s="96">
        <f t="shared" si="379"/>
        <v>0</v>
      </c>
      <c r="AY865" s="98">
        <f t="shared" si="379"/>
        <v>0</v>
      </c>
      <c r="AZ865" s="86"/>
    </row>
    <row r="866" spans="2:52" ht="13.5" thickBot="1">
      <c r="B866" s="80"/>
      <c r="C866" s="101" t="s">
        <v>707</v>
      </c>
      <c r="D866" s="126"/>
      <c r="E866" s="103"/>
      <c r="F866" s="103"/>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c r="AF866" s="104"/>
      <c r="AG866" s="104"/>
      <c r="AH866" s="104"/>
      <c r="AI866" s="104"/>
      <c r="AJ866" s="104"/>
      <c r="AK866" s="104"/>
      <c r="AL866" s="104"/>
      <c r="AM866" s="104"/>
      <c r="AN866" s="104"/>
      <c r="AO866" s="104"/>
      <c r="AP866" s="104"/>
      <c r="AQ866" s="104"/>
      <c r="AR866" s="104"/>
      <c r="AS866" s="104"/>
      <c r="AT866" s="104"/>
      <c r="AU866" s="104"/>
      <c r="AV866" s="104"/>
      <c r="AW866" s="104"/>
      <c r="AX866" s="104"/>
      <c r="AY866" s="105"/>
      <c r="AZ866" s="86"/>
    </row>
    <row r="867" spans="2:52" ht="13.5" thickBot="1">
      <c r="B867" s="80"/>
      <c r="C867" s="106"/>
      <c r="D867" s="125" t="s">
        <v>108</v>
      </c>
      <c r="E867" s="108" t="s">
        <v>109</v>
      </c>
      <c r="F867" s="109"/>
      <c r="G867" s="110"/>
      <c r="H867" s="110"/>
      <c r="I867" s="110"/>
      <c r="J867" s="110"/>
      <c r="K867" s="110"/>
      <c r="L867" s="110"/>
      <c r="M867" s="110"/>
      <c r="N867" s="110"/>
      <c r="O867" s="110"/>
      <c r="P867" s="110"/>
      <c r="Q867" s="110"/>
      <c r="R867" s="110"/>
      <c r="S867" s="110"/>
      <c r="T867" s="110"/>
      <c r="U867" s="110"/>
      <c r="V867" s="110"/>
      <c r="W867" s="110"/>
      <c r="X867" s="110"/>
      <c r="Y867" s="110"/>
      <c r="Z867" s="110"/>
      <c r="AA867" s="110"/>
      <c r="AB867" s="110"/>
      <c r="AC867" s="110"/>
      <c r="AD867" s="110"/>
      <c r="AE867" s="110"/>
      <c r="AF867" s="110"/>
      <c r="AG867" s="110"/>
      <c r="AH867" s="110"/>
      <c r="AI867" s="110"/>
      <c r="AJ867" s="110"/>
      <c r="AK867" s="110"/>
      <c r="AL867" s="110"/>
      <c r="AM867" s="110"/>
      <c r="AN867" s="110"/>
      <c r="AO867" s="110"/>
      <c r="AP867" s="110"/>
      <c r="AQ867" s="110"/>
      <c r="AR867" s="110"/>
      <c r="AS867" s="110"/>
      <c r="AT867" s="110"/>
      <c r="AU867" s="110"/>
      <c r="AV867" s="110"/>
      <c r="AW867" s="110"/>
      <c r="AX867" s="114"/>
      <c r="AY867" s="115"/>
      <c r="AZ867" s="86"/>
    </row>
    <row r="868" spans="2:52" ht="22.5">
      <c r="B868" s="80"/>
      <c r="C868" s="123" t="s">
        <v>708</v>
      </c>
      <c r="D868" s="99" t="s">
        <v>145</v>
      </c>
      <c r="E868" s="99"/>
      <c r="F868" s="99"/>
      <c r="G868" s="96">
        <f>SUM(G869:G870)</f>
        <v>0</v>
      </c>
      <c r="H868" s="96">
        <f>SUM(H869:H870)</f>
        <v>0</v>
      </c>
      <c r="I868" s="96">
        <f>SUM(I869:I870)</f>
        <v>0</v>
      </c>
      <c r="J868" s="96">
        <f>SUM(J869:J870)</f>
        <v>0</v>
      </c>
      <c r="K868" s="97"/>
      <c r="L868" s="97"/>
      <c r="M868" s="96">
        <f aca="true" t="shared" si="380" ref="M868:AQ868">SUM(M869:M870)</f>
        <v>0</v>
      </c>
      <c r="N868" s="96">
        <f t="shared" si="380"/>
        <v>0</v>
      </c>
      <c r="O868" s="96">
        <f t="shared" si="380"/>
        <v>0</v>
      </c>
      <c r="P868" s="96">
        <f t="shared" si="380"/>
        <v>0</v>
      </c>
      <c r="Q868" s="96">
        <f t="shared" si="380"/>
        <v>0</v>
      </c>
      <c r="R868" s="96">
        <f t="shared" si="380"/>
        <v>0</v>
      </c>
      <c r="S868" s="96">
        <f t="shared" si="380"/>
        <v>0</v>
      </c>
      <c r="T868" s="96">
        <f t="shared" si="380"/>
        <v>0</v>
      </c>
      <c r="U868" s="96">
        <f t="shared" si="380"/>
        <v>0</v>
      </c>
      <c r="V868" s="96">
        <f t="shared" si="380"/>
        <v>0</v>
      </c>
      <c r="W868" s="96">
        <f t="shared" si="380"/>
        <v>0</v>
      </c>
      <c r="X868" s="96">
        <f t="shared" si="380"/>
        <v>0</v>
      </c>
      <c r="Y868" s="96">
        <f t="shared" si="380"/>
        <v>0</v>
      </c>
      <c r="Z868" s="96">
        <f t="shared" si="380"/>
        <v>0</v>
      </c>
      <c r="AA868" s="96">
        <f t="shared" si="380"/>
        <v>0</v>
      </c>
      <c r="AB868" s="96">
        <f t="shared" si="380"/>
        <v>0</v>
      </c>
      <c r="AC868" s="96">
        <f t="shared" si="380"/>
        <v>0</v>
      </c>
      <c r="AD868" s="96">
        <f t="shared" si="380"/>
        <v>0</v>
      </c>
      <c r="AE868" s="96">
        <f t="shared" si="380"/>
        <v>0</v>
      </c>
      <c r="AF868" s="96">
        <f t="shared" si="380"/>
        <v>0</v>
      </c>
      <c r="AG868" s="96">
        <f t="shared" si="380"/>
        <v>0</v>
      </c>
      <c r="AH868" s="96">
        <f t="shared" si="380"/>
        <v>0</v>
      </c>
      <c r="AI868" s="96">
        <f t="shared" si="380"/>
        <v>0</v>
      </c>
      <c r="AJ868" s="96">
        <f t="shared" si="380"/>
        <v>0</v>
      </c>
      <c r="AK868" s="96">
        <f t="shared" si="380"/>
        <v>0</v>
      </c>
      <c r="AL868" s="96">
        <f t="shared" si="380"/>
        <v>0</v>
      </c>
      <c r="AM868" s="96">
        <f t="shared" si="380"/>
        <v>0</v>
      </c>
      <c r="AN868" s="96">
        <f t="shared" si="380"/>
        <v>0</v>
      </c>
      <c r="AO868" s="96">
        <f t="shared" si="380"/>
        <v>0</v>
      </c>
      <c r="AP868" s="96">
        <f t="shared" si="380"/>
        <v>0</v>
      </c>
      <c r="AQ868" s="96">
        <f t="shared" si="380"/>
        <v>0</v>
      </c>
      <c r="AR868" s="90"/>
      <c r="AS868" s="96">
        <f aca="true" t="shared" si="381" ref="AS868:AY868">SUM(AS869:AS870)/2</f>
        <v>0</v>
      </c>
      <c r="AT868" s="96">
        <f t="shared" si="381"/>
        <v>0</v>
      </c>
      <c r="AU868" s="96">
        <f t="shared" si="381"/>
        <v>0</v>
      </c>
      <c r="AV868" s="96">
        <f t="shared" si="381"/>
        <v>0</v>
      </c>
      <c r="AW868" s="96">
        <f t="shared" si="381"/>
        <v>0</v>
      </c>
      <c r="AX868" s="96">
        <f t="shared" si="381"/>
        <v>0</v>
      </c>
      <c r="AY868" s="98">
        <f t="shared" si="381"/>
        <v>0</v>
      </c>
      <c r="AZ868" s="86"/>
    </row>
    <row r="869" spans="2:52" ht="13.5" thickBot="1">
      <c r="B869" s="80"/>
      <c r="C869" s="101" t="s">
        <v>709</v>
      </c>
      <c r="D869" s="126"/>
      <c r="E869" s="103"/>
      <c r="F869" s="103"/>
      <c r="G869" s="104"/>
      <c r="H869" s="104"/>
      <c r="I869" s="104"/>
      <c r="J869" s="104"/>
      <c r="K869" s="104"/>
      <c r="L869" s="104"/>
      <c r="M869" s="104"/>
      <c r="N869" s="104"/>
      <c r="O869" s="104"/>
      <c r="P869" s="104"/>
      <c r="Q869" s="104"/>
      <c r="R869" s="104"/>
      <c r="S869" s="104"/>
      <c r="T869" s="104"/>
      <c r="U869" s="104"/>
      <c r="V869" s="104"/>
      <c r="W869" s="104"/>
      <c r="X869" s="104"/>
      <c r="Y869" s="104"/>
      <c r="Z869" s="104"/>
      <c r="AA869" s="104"/>
      <c r="AB869" s="104"/>
      <c r="AC869" s="104"/>
      <c r="AD869" s="104"/>
      <c r="AE869" s="104"/>
      <c r="AF869" s="104"/>
      <c r="AG869" s="104"/>
      <c r="AH869" s="104"/>
      <c r="AI869" s="104"/>
      <c r="AJ869" s="104"/>
      <c r="AK869" s="104"/>
      <c r="AL869" s="104"/>
      <c r="AM869" s="104"/>
      <c r="AN869" s="104"/>
      <c r="AO869" s="104"/>
      <c r="AP869" s="104"/>
      <c r="AQ869" s="104"/>
      <c r="AR869" s="104"/>
      <c r="AS869" s="104"/>
      <c r="AT869" s="104"/>
      <c r="AU869" s="104"/>
      <c r="AV869" s="104"/>
      <c r="AW869" s="104"/>
      <c r="AX869" s="104"/>
      <c r="AY869" s="105"/>
      <c r="AZ869" s="86"/>
    </row>
    <row r="870" spans="2:52" ht="13.5" thickBot="1">
      <c r="B870" s="80"/>
      <c r="C870" s="106"/>
      <c r="D870" s="125" t="s">
        <v>108</v>
      </c>
      <c r="E870" s="108" t="s">
        <v>109</v>
      </c>
      <c r="F870" s="109"/>
      <c r="G870" s="110"/>
      <c r="H870" s="110"/>
      <c r="I870" s="110"/>
      <c r="J870" s="110"/>
      <c r="K870" s="110"/>
      <c r="L870" s="110"/>
      <c r="M870" s="110"/>
      <c r="N870" s="110"/>
      <c r="O870" s="110"/>
      <c r="P870" s="110"/>
      <c r="Q870" s="110"/>
      <c r="R870" s="110"/>
      <c r="S870" s="110"/>
      <c r="T870" s="110"/>
      <c r="U870" s="110"/>
      <c r="V870" s="110"/>
      <c r="W870" s="110"/>
      <c r="X870" s="110"/>
      <c r="Y870" s="110"/>
      <c r="Z870" s="110"/>
      <c r="AA870" s="110"/>
      <c r="AB870" s="110"/>
      <c r="AC870" s="110"/>
      <c r="AD870" s="110"/>
      <c r="AE870" s="110"/>
      <c r="AF870" s="110"/>
      <c r="AG870" s="110"/>
      <c r="AH870" s="110"/>
      <c r="AI870" s="110"/>
      <c r="AJ870" s="110"/>
      <c r="AK870" s="110"/>
      <c r="AL870" s="110"/>
      <c r="AM870" s="110"/>
      <c r="AN870" s="110"/>
      <c r="AO870" s="110"/>
      <c r="AP870" s="110"/>
      <c r="AQ870" s="110"/>
      <c r="AR870" s="110"/>
      <c r="AS870" s="110"/>
      <c r="AT870" s="110"/>
      <c r="AU870" s="110"/>
      <c r="AV870" s="110"/>
      <c r="AW870" s="110"/>
      <c r="AX870" s="114"/>
      <c r="AY870" s="115"/>
      <c r="AZ870" s="86"/>
    </row>
    <row r="871" spans="2:52" ht="22.5">
      <c r="B871" s="80"/>
      <c r="C871" s="123" t="s">
        <v>710</v>
      </c>
      <c r="D871" s="99" t="s">
        <v>150</v>
      </c>
      <c r="E871" s="99"/>
      <c r="F871" s="99"/>
      <c r="G871" s="96">
        <f>SUM(G872:G1080)</f>
        <v>0</v>
      </c>
      <c r="H871" s="96">
        <f>SUM(H872:H1080)</f>
        <v>0</v>
      </c>
      <c r="I871" s="96">
        <f>SUM(I872:I1080)</f>
        <v>4.75</v>
      </c>
      <c r="J871" s="96">
        <f>SUM(J872:J1080)</f>
        <v>60.694999999999965</v>
      </c>
      <c r="K871" s="97"/>
      <c r="L871" s="97"/>
      <c r="M871" s="96">
        <f aca="true" t="shared" si="382" ref="M871:AQ871">SUM(M872:M1080)</f>
        <v>728.8237800000003</v>
      </c>
      <c r="N871" s="96">
        <f t="shared" si="382"/>
        <v>0</v>
      </c>
      <c r="O871" s="96">
        <f t="shared" si="382"/>
        <v>188.93378</v>
      </c>
      <c r="P871" s="96">
        <f t="shared" si="382"/>
        <v>0</v>
      </c>
      <c r="Q871" s="96">
        <f t="shared" si="382"/>
        <v>0</v>
      </c>
      <c r="R871" s="96">
        <f t="shared" si="382"/>
        <v>4.75</v>
      </c>
      <c r="S871" s="96">
        <f t="shared" si="382"/>
        <v>4.75</v>
      </c>
      <c r="T871" s="96">
        <f t="shared" si="382"/>
        <v>0</v>
      </c>
      <c r="U871" s="96">
        <f t="shared" si="382"/>
        <v>0</v>
      </c>
      <c r="V871" s="96">
        <f t="shared" si="382"/>
        <v>0</v>
      </c>
      <c r="W871" s="96">
        <f t="shared" si="382"/>
        <v>6.7</v>
      </c>
      <c r="X871" s="96">
        <f t="shared" si="382"/>
        <v>0</v>
      </c>
      <c r="Y871" s="96">
        <f t="shared" si="382"/>
        <v>0</v>
      </c>
      <c r="Z871" s="96">
        <f t="shared" si="382"/>
        <v>0</v>
      </c>
      <c r="AA871" s="96">
        <f t="shared" si="382"/>
        <v>7.359999999999999</v>
      </c>
      <c r="AB871" s="96">
        <f t="shared" si="382"/>
        <v>0</v>
      </c>
      <c r="AC871" s="96">
        <f t="shared" si="382"/>
        <v>0</v>
      </c>
      <c r="AD871" s="96">
        <f t="shared" si="382"/>
        <v>0</v>
      </c>
      <c r="AE871" s="96">
        <f t="shared" si="382"/>
        <v>28.609999999999996</v>
      </c>
      <c r="AF871" s="96">
        <f t="shared" si="382"/>
        <v>0</v>
      </c>
      <c r="AG871" s="96">
        <f t="shared" si="382"/>
        <v>0</v>
      </c>
      <c r="AH871" s="96">
        <f t="shared" si="382"/>
        <v>0</v>
      </c>
      <c r="AI871" s="96">
        <f t="shared" si="382"/>
        <v>13.280000000000001</v>
      </c>
      <c r="AJ871" s="96">
        <f t="shared" si="382"/>
        <v>0</v>
      </c>
      <c r="AK871" s="96">
        <f t="shared" si="382"/>
        <v>0</v>
      </c>
      <c r="AL871" s="96">
        <f t="shared" si="382"/>
        <v>0</v>
      </c>
      <c r="AM871" s="96">
        <f t="shared" si="382"/>
        <v>0</v>
      </c>
      <c r="AN871" s="96">
        <f t="shared" si="382"/>
        <v>0</v>
      </c>
      <c r="AO871" s="96">
        <f t="shared" si="382"/>
        <v>0</v>
      </c>
      <c r="AP871" s="96">
        <f t="shared" si="382"/>
        <v>4.75</v>
      </c>
      <c r="AQ871" s="96">
        <f t="shared" si="382"/>
        <v>60.69999999999997</v>
      </c>
      <c r="AR871" s="90"/>
      <c r="AS871" s="96">
        <f aca="true" t="shared" si="383" ref="AS871:AY871">SUM(AS872:AS1080)/2</f>
        <v>209.44999999999996</v>
      </c>
      <c r="AT871" s="96">
        <f t="shared" si="383"/>
        <v>144.54999999999998</v>
      </c>
      <c r="AU871" s="96">
        <f t="shared" si="383"/>
        <v>188.93378</v>
      </c>
      <c r="AV871" s="96">
        <f t="shared" si="383"/>
        <v>96.83</v>
      </c>
      <c r="AW871" s="96">
        <f t="shared" si="383"/>
        <v>89.06</v>
      </c>
      <c r="AX871" s="96">
        <f t="shared" si="383"/>
        <v>0</v>
      </c>
      <c r="AY871" s="98">
        <f t="shared" si="383"/>
        <v>728.8237800000002</v>
      </c>
      <c r="AZ871" s="86"/>
    </row>
    <row r="872" spans="2:52" ht="12.75">
      <c r="B872" s="80"/>
      <c r="C872" s="101" t="s">
        <v>711</v>
      </c>
      <c r="D872" s="126"/>
      <c r="E872" s="103"/>
      <c r="F872" s="103"/>
      <c r="G872" s="104"/>
      <c r="H872" s="104"/>
      <c r="I872" s="104"/>
      <c r="J872" s="104"/>
      <c r="K872" s="104"/>
      <c r="L872" s="104"/>
      <c r="M872" s="104"/>
      <c r="N872" s="104"/>
      <c r="O872" s="104"/>
      <c r="P872" s="104"/>
      <c r="Q872" s="104"/>
      <c r="R872" s="104"/>
      <c r="S872" s="104"/>
      <c r="T872" s="104"/>
      <c r="U872" s="104"/>
      <c r="V872" s="104"/>
      <c r="W872" s="104"/>
      <c r="X872" s="104"/>
      <c r="Y872" s="104"/>
      <c r="Z872" s="104"/>
      <c r="AA872" s="104"/>
      <c r="AB872" s="104"/>
      <c r="AC872" s="104"/>
      <c r="AD872" s="104"/>
      <c r="AE872" s="104"/>
      <c r="AF872" s="104"/>
      <c r="AG872" s="104"/>
      <c r="AH872" s="104"/>
      <c r="AI872" s="104"/>
      <c r="AJ872" s="104"/>
      <c r="AK872" s="104"/>
      <c r="AL872" s="104"/>
      <c r="AM872" s="104"/>
      <c r="AN872" s="104"/>
      <c r="AO872" s="104"/>
      <c r="AP872" s="104"/>
      <c r="AQ872" s="104"/>
      <c r="AR872" s="104"/>
      <c r="AS872" s="104"/>
      <c r="AT872" s="104"/>
      <c r="AU872" s="104"/>
      <c r="AV872" s="104"/>
      <c r="AW872" s="104"/>
      <c r="AX872" s="104"/>
      <c r="AY872" s="105"/>
      <c r="AZ872" s="86"/>
    </row>
    <row r="873" spans="2:52" ht="22.5">
      <c r="B873" s="73"/>
      <c r="C873" s="222" t="s">
        <v>712</v>
      </c>
      <c r="D873" s="234" t="s">
        <v>713</v>
      </c>
      <c r="E873" s="228"/>
      <c r="F873" s="219" t="s">
        <v>121</v>
      </c>
      <c r="G873" s="210"/>
      <c r="H873" s="210"/>
      <c r="I873" s="216">
        <v>1</v>
      </c>
      <c r="J873" s="216">
        <v>1</v>
      </c>
      <c r="K873" s="219">
        <v>2011</v>
      </c>
      <c r="L873" s="219">
        <v>2011</v>
      </c>
      <c r="M873" s="216">
        <f>AY877</f>
        <v>41.89</v>
      </c>
      <c r="N873" s="216"/>
      <c r="O873" s="216">
        <f>AU874</f>
        <v>0</v>
      </c>
      <c r="P873" s="210"/>
      <c r="Q873" s="210"/>
      <c r="R873" s="216">
        <v>1</v>
      </c>
      <c r="S873" s="216">
        <v>1</v>
      </c>
      <c r="T873" s="210"/>
      <c r="U873" s="210"/>
      <c r="V873" s="216"/>
      <c r="W873" s="216"/>
      <c r="X873" s="210"/>
      <c r="Y873" s="210"/>
      <c r="Z873" s="216"/>
      <c r="AA873" s="216"/>
      <c r="AB873" s="210"/>
      <c r="AC873" s="210"/>
      <c r="AD873" s="216"/>
      <c r="AE873" s="216"/>
      <c r="AF873" s="210"/>
      <c r="AG873" s="210"/>
      <c r="AH873" s="216"/>
      <c r="AI873" s="216"/>
      <c r="AJ873" s="210"/>
      <c r="AK873" s="210"/>
      <c r="AL873" s="210"/>
      <c r="AM873" s="210"/>
      <c r="AN873" s="213">
        <f>P873+T873+X873+AB873+AF873+AJ873</f>
        <v>0</v>
      </c>
      <c r="AO873" s="213">
        <f>Q873+U873+Y873+AC873+AG873+AK873</f>
        <v>0</v>
      </c>
      <c r="AP873" s="213">
        <f>R873+V873+Z873+AD873+AH873+AL873</f>
        <v>1</v>
      </c>
      <c r="AQ873" s="209">
        <f>S873+W873+AA873+AE873+AI873+AM873</f>
        <v>1</v>
      </c>
      <c r="AR873" s="116" t="s">
        <v>122</v>
      </c>
      <c r="AS873" s="117">
        <f aca="true" t="shared" si="384" ref="AS873:AX873">SUM(AS874:AS875)</f>
        <v>41.89</v>
      </c>
      <c r="AT873" s="117">
        <f t="shared" si="384"/>
        <v>0</v>
      </c>
      <c r="AU873" s="117">
        <f t="shared" si="384"/>
        <v>0</v>
      </c>
      <c r="AV873" s="117">
        <f t="shared" si="384"/>
        <v>0</v>
      </c>
      <c r="AW873" s="117">
        <f t="shared" si="384"/>
        <v>0</v>
      </c>
      <c r="AX873" s="117">
        <f t="shared" si="384"/>
        <v>0</v>
      </c>
      <c r="AY873" s="98">
        <f>SUM(AS873:AX873)</f>
        <v>41.89</v>
      </c>
      <c r="AZ873" s="74"/>
    </row>
    <row r="874" spans="2:52" ht="90">
      <c r="B874" s="73"/>
      <c r="C874" s="223"/>
      <c r="D874" s="235"/>
      <c r="E874" s="229"/>
      <c r="F874" s="220"/>
      <c r="G874" s="211"/>
      <c r="H874" s="211"/>
      <c r="I874" s="217"/>
      <c r="J874" s="217"/>
      <c r="K874" s="220"/>
      <c r="L874" s="220"/>
      <c r="M874" s="217"/>
      <c r="N874" s="217"/>
      <c r="O874" s="217"/>
      <c r="P874" s="211"/>
      <c r="Q874" s="211"/>
      <c r="R874" s="217"/>
      <c r="S874" s="217"/>
      <c r="T874" s="211"/>
      <c r="U874" s="211"/>
      <c r="V874" s="217"/>
      <c r="W874" s="217"/>
      <c r="X874" s="211"/>
      <c r="Y874" s="211"/>
      <c r="Z874" s="217"/>
      <c r="AA874" s="217"/>
      <c r="AB874" s="211"/>
      <c r="AC874" s="211"/>
      <c r="AD874" s="217"/>
      <c r="AE874" s="217"/>
      <c r="AF874" s="211"/>
      <c r="AG874" s="211"/>
      <c r="AH874" s="217"/>
      <c r="AI874" s="217"/>
      <c r="AJ874" s="211"/>
      <c r="AK874" s="211"/>
      <c r="AL874" s="211"/>
      <c r="AM874" s="211"/>
      <c r="AN874" s="214"/>
      <c r="AO874" s="214"/>
      <c r="AP874" s="214"/>
      <c r="AQ874" s="209"/>
      <c r="AR874" s="118" t="s">
        <v>354</v>
      </c>
      <c r="AS874" s="119">
        <v>41.89</v>
      </c>
      <c r="AT874" s="119"/>
      <c r="AU874" s="119"/>
      <c r="AV874" s="119"/>
      <c r="AW874" s="119"/>
      <c r="AX874" s="120"/>
      <c r="AY874" s="98">
        <f>SUM(AS874:AX874)</f>
        <v>41.89</v>
      </c>
      <c r="AZ874" s="74"/>
    </row>
    <row r="875" spans="2:52" ht="12.75">
      <c r="B875" s="73"/>
      <c r="C875" s="224"/>
      <c r="D875" s="236"/>
      <c r="E875" s="230"/>
      <c r="F875" s="221"/>
      <c r="G875" s="212"/>
      <c r="H875" s="212"/>
      <c r="I875" s="218"/>
      <c r="J875" s="218"/>
      <c r="K875" s="221"/>
      <c r="L875" s="221"/>
      <c r="M875" s="218"/>
      <c r="N875" s="218"/>
      <c r="O875" s="218"/>
      <c r="P875" s="212"/>
      <c r="Q875" s="212"/>
      <c r="R875" s="218"/>
      <c r="S875" s="218"/>
      <c r="T875" s="212"/>
      <c r="U875" s="212"/>
      <c r="V875" s="218"/>
      <c r="W875" s="218"/>
      <c r="X875" s="212"/>
      <c r="Y875" s="212"/>
      <c r="Z875" s="218"/>
      <c r="AA875" s="218"/>
      <c r="AB875" s="212"/>
      <c r="AC875" s="212"/>
      <c r="AD875" s="218"/>
      <c r="AE875" s="218"/>
      <c r="AF875" s="212"/>
      <c r="AG875" s="212"/>
      <c r="AH875" s="218"/>
      <c r="AI875" s="218"/>
      <c r="AJ875" s="212"/>
      <c r="AK875" s="212"/>
      <c r="AL875" s="212"/>
      <c r="AM875" s="212"/>
      <c r="AN875" s="215"/>
      <c r="AO875" s="215"/>
      <c r="AP875" s="215"/>
      <c r="AQ875" s="209"/>
      <c r="AR875" s="121" t="s">
        <v>124</v>
      </c>
      <c r="AS875" s="121"/>
      <c r="AT875" s="121"/>
      <c r="AU875" s="121"/>
      <c r="AV875" s="121"/>
      <c r="AW875" s="121"/>
      <c r="AX875" s="121"/>
      <c r="AY875" s="122"/>
      <c r="AZ875" s="74"/>
    </row>
    <row r="876" spans="2:52" ht="22.5">
      <c r="B876" s="73"/>
      <c r="C876" s="222" t="s">
        <v>714</v>
      </c>
      <c r="D876" s="234" t="s">
        <v>715</v>
      </c>
      <c r="E876" s="228"/>
      <c r="F876" s="219" t="s">
        <v>121</v>
      </c>
      <c r="G876" s="210"/>
      <c r="H876" s="210"/>
      <c r="I876" s="216">
        <v>1</v>
      </c>
      <c r="J876" s="216">
        <v>1</v>
      </c>
      <c r="K876" s="219">
        <v>2011</v>
      </c>
      <c r="L876" s="219">
        <v>2011</v>
      </c>
      <c r="M876" s="216">
        <f>AY880</f>
        <v>41.89</v>
      </c>
      <c r="N876" s="216"/>
      <c r="O876" s="216">
        <f>AU877</f>
        <v>0</v>
      </c>
      <c r="P876" s="210"/>
      <c r="Q876" s="210"/>
      <c r="R876" s="216">
        <v>1</v>
      </c>
      <c r="S876" s="216">
        <v>1</v>
      </c>
      <c r="T876" s="210"/>
      <c r="U876" s="210"/>
      <c r="V876" s="216"/>
      <c r="W876" s="216"/>
      <c r="X876" s="210"/>
      <c r="Y876" s="210"/>
      <c r="Z876" s="216"/>
      <c r="AA876" s="216"/>
      <c r="AB876" s="210"/>
      <c r="AC876" s="210"/>
      <c r="AD876" s="216"/>
      <c r="AE876" s="216"/>
      <c r="AF876" s="210"/>
      <c r="AG876" s="210"/>
      <c r="AH876" s="216"/>
      <c r="AI876" s="216"/>
      <c r="AJ876" s="210"/>
      <c r="AK876" s="210"/>
      <c r="AL876" s="210"/>
      <c r="AM876" s="210"/>
      <c r="AN876" s="213">
        <f>P876+T876+X876+AB876+AF876+AJ876</f>
        <v>0</v>
      </c>
      <c r="AO876" s="213">
        <f>Q876+U876+Y876+AC876+AG876+AK876</f>
        <v>0</v>
      </c>
      <c r="AP876" s="213">
        <f>R876+V876+Z876+AD876+AH876+AL876</f>
        <v>1</v>
      </c>
      <c r="AQ876" s="209">
        <f>S876+W876+AA876+AE876+AI876+AM876</f>
        <v>1</v>
      </c>
      <c r="AR876" s="116" t="s">
        <v>122</v>
      </c>
      <c r="AS876" s="117">
        <f aca="true" t="shared" si="385" ref="AS876:AX876">SUM(AS877:AS878)</f>
        <v>41.89</v>
      </c>
      <c r="AT876" s="117">
        <f t="shared" si="385"/>
        <v>0</v>
      </c>
      <c r="AU876" s="117">
        <f t="shared" si="385"/>
        <v>0</v>
      </c>
      <c r="AV876" s="117">
        <f t="shared" si="385"/>
        <v>0</v>
      </c>
      <c r="AW876" s="117">
        <f t="shared" si="385"/>
        <v>0</v>
      </c>
      <c r="AX876" s="117">
        <f t="shared" si="385"/>
        <v>0</v>
      </c>
      <c r="AY876" s="98">
        <f>SUM(AS876:AX876)</f>
        <v>41.89</v>
      </c>
      <c r="AZ876" s="74"/>
    </row>
    <row r="877" spans="2:52" ht="90">
      <c r="B877" s="73"/>
      <c r="C877" s="223"/>
      <c r="D877" s="235"/>
      <c r="E877" s="229"/>
      <c r="F877" s="220"/>
      <c r="G877" s="211"/>
      <c r="H877" s="211"/>
      <c r="I877" s="217"/>
      <c r="J877" s="217"/>
      <c r="K877" s="220"/>
      <c r="L877" s="220"/>
      <c r="M877" s="217"/>
      <c r="N877" s="217"/>
      <c r="O877" s="217"/>
      <c r="P877" s="211"/>
      <c r="Q877" s="211"/>
      <c r="R877" s="217"/>
      <c r="S877" s="217"/>
      <c r="T877" s="211"/>
      <c r="U877" s="211"/>
      <c r="V877" s="217"/>
      <c r="W877" s="217"/>
      <c r="X877" s="211"/>
      <c r="Y877" s="211"/>
      <c r="Z877" s="217"/>
      <c r="AA877" s="217"/>
      <c r="AB877" s="211"/>
      <c r="AC877" s="211"/>
      <c r="AD877" s="217"/>
      <c r="AE877" s="217"/>
      <c r="AF877" s="211"/>
      <c r="AG877" s="211"/>
      <c r="AH877" s="217"/>
      <c r="AI877" s="217"/>
      <c r="AJ877" s="211"/>
      <c r="AK877" s="211"/>
      <c r="AL877" s="211"/>
      <c r="AM877" s="211"/>
      <c r="AN877" s="214"/>
      <c r="AO877" s="214"/>
      <c r="AP877" s="214"/>
      <c r="AQ877" s="209"/>
      <c r="AR877" s="118" t="s">
        <v>354</v>
      </c>
      <c r="AS877" s="119">
        <v>41.89</v>
      </c>
      <c r="AT877" s="119"/>
      <c r="AU877" s="119"/>
      <c r="AV877" s="119"/>
      <c r="AW877" s="119"/>
      <c r="AX877" s="120"/>
      <c r="AY877" s="98">
        <f>SUM(AS877:AX877)</f>
        <v>41.89</v>
      </c>
      <c r="AZ877" s="74"/>
    </row>
    <row r="878" spans="2:52" ht="12.75">
      <c r="B878" s="73"/>
      <c r="C878" s="224"/>
      <c r="D878" s="236"/>
      <c r="E878" s="230"/>
      <c r="F878" s="221"/>
      <c r="G878" s="212"/>
      <c r="H878" s="212"/>
      <c r="I878" s="218"/>
      <c r="J878" s="218"/>
      <c r="K878" s="221"/>
      <c r="L878" s="221"/>
      <c r="M878" s="218"/>
      <c r="N878" s="218"/>
      <c r="O878" s="218"/>
      <c r="P878" s="212"/>
      <c r="Q878" s="212"/>
      <c r="R878" s="218"/>
      <c r="S878" s="218"/>
      <c r="T878" s="212"/>
      <c r="U878" s="212"/>
      <c r="V878" s="218"/>
      <c r="W878" s="218"/>
      <c r="X878" s="212"/>
      <c r="Y878" s="212"/>
      <c r="Z878" s="218"/>
      <c r="AA878" s="218"/>
      <c r="AB878" s="212"/>
      <c r="AC878" s="212"/>
      <c r="AD878" s="218"/>
      <c r="AE878" s="218"/>
      <c r="AF878" s="212"/>
      <c r="AG878" s="212"/>
      <c r="AH878" s="218"/>
      <c r="AI878" s="218"/>
      <c r="AJ878" s="212"/>
      <c r="AK878" s="212"/>
      <c r="AL878" s="212"/>
      <c r="AM878" s="212"/>
      <c r="AN878" s="215"/>
      <c r="AO878" s="215"/>
      <c r="AP878" s="215"/>
      <c r="AQ878" s="209"/>
      <c r="AR878" s="121" t="s">
        <v>124</v>
      </c>
      <c r="AS878" s="121"/>
      <c r="AT878" s="121"/>
      <c r="AU878" s="121"/>
      <c r="AV878" s="121"/>
      <c r="AW878" s="121"/>
      <c r="AX878" s="121"/>
      <c r="AY878" s="122"/>
      <c r="AZ878" s="74"/>
    </row>
    <row r="879" spans="2:52" ht="22.5">
      <c r="B879" s="73"/>
      <c r="C879" s="222" t="s">
        <v>716</v>
      </c>
      <c r="D879" s="234" t="s">
        <v>717</v>
      </c>
      <c r="E879" s="228"/>
      <c r="F879" s="219" t="s">
        <v>121</v>
      </c>
      <c r="G879" s="210"/>
      <c r="H879" s="210"/>
      <c r="I879" s="216">
        <v>1</v>
      </c>
      <c r="J879" s="216">
        <v>1</v>
      </c>
      <c r="K879" s="219">
        <v>2011</v>
      </c>
      <c r="L879" s="219">
        <v>2011</v>
      </c>
      <c r="M879" s="216">
        <f>AY883</f>
        <v>41.89</v>
      </c>
      <c r="N879" s="216"/>
      <c r="O879" s="216">
        <f>AU880</f>
        <v>0</v>
      </c>
      <c r="P879" s="210"/>
      <c r="Q879" s="210"/>
      <c r="R879" s="216">
        <v>1</v>
      </c>
      <c r="S879" s="216">
        <v>1</v>
      </c>
      <c r="T879" s="210"/>
      <c r="U879" s="210"/>
      <c r="V879" s="216"/>
      <c r="W879" s="216"/>
      <c r="X879" s="210"/>
      <c r="Y879" s="210"/>
      <c r="Z879" s="216"/>
      <c r="AA879" s="216"/>
      <c r="AB879" s="210"/>
      <c r="AC879" s="210"/>
      <c r="AD879" s="216"/>
      <c r="AE879" s="216"/>
      <c r="AF879" s="210"/>
      <c r="AG879" s="210"/>
      <c r="AH879" s="216"/>
      <c r="AI879" s="216"/>
      <c r="AJ879" s="210"/>
      <c r="AK879" s="210"/>
      <c r="AL879" s="210"/>
      <c r="AM879" s="210"/>
      <c r="AN879" s="213">
        <f>P879+T879+X879+AB879+AF879+AJ879</f>
        <v>0</v>
      </c>
      <c r="AO879" s="213">
        <f>Q879+U879+Y879+AC879+AG879+AK879</f>
        <v>0</v>
      </c>
      <c r="AP879" s="213">
        <f>R879+V879+Z879+AD879+AH879+AL879</f>
        <v>1</v>
      </c>
      <c r="AQ879" s="209">
        <f>S879+W879+AA879+AE879+AI879+AM879</f>
        <v>1</v>
      </c>
      <c r="AR879" s="116" t="s">
        <v>122</v>
      </c>
      <c r="AS879" s="117">
        <f aca="true" t="shared" si="386" ref="AS879:AX879">SUM(AS880:AS881)</f>
        <v>41.89</v>
      </c>
      <c r="AT879" s="117">
        <f t="shared" si="386"/>
        <v>0</v>
      </c>
      <c r="AU879" s="117">
        <f t="shared" si="386"/>
        <v>0</v>
      </c>
      <c r="AV879" s="117">
        <f t="shared" si="386"/>
        <v>0</v>
      </c>
      <c r="AW879" s="117">
        <f t="shared" si="386"/>
        <v>0</v>
      </c>
      <c r="AX879" s="117">
        <f t="shared" si="386"/>
        <v>0</v>
      </c>
      <c r="AY879" s="98">
        <f>SUM(AS879:AX879)</f>
        <v>41.89</v>
      </c>
      <c r="AZ879" s="74"/>
    </row>
    <row r="880" spans="2:52" ht="90">
      <c r="B880" s="73"/>
      <c r="C880" s="223"/>
      <c r="D880" s="235"/>
      <c r="E880" s="229"/>
      <c r="F880" s="220"/>
      <c r="G880" s="211"/>
      <c r="H880" s="211"/>
      <c r="I880" s="217"/>
      <c r="J880" s="217"/>
      <c r="K880" s="220"/>
      <c r="L880" s="220"/>
      <c r="M880" s="217"/>
      <c r="N880" s="217"/>
      <c r="O880" s="217"/>
      <c r="P880" s="211"/>
      <c r="Q880" s="211"/>
      <c r="R880" s="217"/>
      <c r="S880" s="217"/>
      <c r="T880" s="211"/>
      <c r="U880" s="211"/>
      <c r="V880" s="217"/>
      <c r="W880" s="217"/>
      <c r="X880" s="211"/>
      <c r="Y880" s="211"/>
      <c r="Z880" s="217"/>
      <c r="AA880" s="217"/>
      <c r="AB880" s="211"/>
      <c r="AC880" s="211"/>
      <c r="AD880" s="217"/>
      <c r="AE880" s="217"/>
      <c r="AF880" s="211"/>
      <c r="AG880" s="211"/>
      <c r="AH880" s="217"/>
      <c r="AI880" s="217"/>
      <c r="AJ880" s="211"/>
      <c r="AK880" s="211"/>
      <c r="AL880" s="211"/>
      <c r="AM880" s="211"/>
      <c r="AN880" s="214"/>
      <c r="AO880" s="214"/>
      <c r="AP880" s="214"/>
      <c r="AQ880" s="209"/>
      <c r="AR880" s="118" t="s">
        <v>354</v>
      </c>
      <c r="AS880" s="119">
        <v>41.89</v>
      </c>
      <c r="AT880" s="119"/>
      <c r="AU880" s="119"/>
      <c r="AV880" s="119"/>
      <c r="AW880" s="119"/>
      <c r="AX880" s="120"/>
      <c r="AY880" s="98">
        <f>SUM(AS880:AX880)</f>
        <v>41.89</v>
      </c>
      <c r="AZ880" s="74"/>
    </row>
    <row r="881" spans="2:52" ht="12.75">
      <c r="B881" s="73"/>
      <c r="C881" s="224"/>
      <c r="D881" s="236"/>
      <c r="E881" s="230"/>
      <c r="F881" s="221"/>
      <c r="G881" s="212"/>
      <c r="H881" s="212"/>
      <c r="I881" s="218"/>
      <c r="J881" s="218"/>
      <c r="K881" s="221"/>
      <c r="L881" s="221"/>
      <c r="M881" s="218"/>
      <c r="N881" s="218"/>
      <c r="O881" s="218"/>
      <c r="P881" s="212"/>
      <c r="Q881" s="212"/>
      <c r="R881" s="218"/>
      <c r="S881" s="218"/>
      <c r="T881" s="212"/>
      <c r="U881" s="212"/>
      <c r="V881" s="218"/>
      <c r="W881" s="218"/>
      <c r="X881" s="212"/>
      <c r="Y881" s="212"/>
      <c r="Z881" s="218"/>
      <c r="AA881" s="218"/>
      <c r="AB881" s="212"/>
      <c r="AC881" s="212"/>
      <c r="AD881" s="218"/>
      <c r="AE881" s="218"/>
      <c r="AF881" s="212"/>
      <c r="AG881" s="212"/>
      <c r="AH881" s="218"/>
      <c r="AI881" s="218"/>
      <c r="AJ881" s="212"/>
      <c r="AK881" s="212"/>
      <c r="AL881" s="212"/>
      <c r="AM881" s="212"/>
      <c r="AN881" s="215"/>
      <c r="AO881" s="215"/>
      <c r="AP881" s="215"/>
      <c r="AQ881" s="209"/>
      <c r="AR881" s="121" t="s">
        <v>124</v>
      </c>
      <c r="AS881" s="121"/>
      <c r="AT881" s="121"/>
      <c r="AU881" s="121"/>
      <c r="AV881" s="121"/>
      <c r="AW881" s="121"/>
      <c r="AX881" s="121"/>
      <c r="AY881" s="122"/>
      <c r="AZ881" s="74"/>
    </row>
    <row r="882" spans="2:52" ht="22.5">
      <c r="B882" s="73"/>
      <c r="C882" s="222" t="s">
        <v>718</v>
      </c>
      <c r="D882" s="234" t="s">
        <v>719</v>
      </c>
      <c r="E882" s="228"/>
      <c r="F882" s="219" t="s">
        <v>121</v>
      </c>
      <c r="G882" s="210"/>
      <c r="H882" s="210"/>
      <c r="I882" s="216">
        <v>1</v>
      </c>
      <c r="J882" s="216">
        <v>1</v>
      </c>
      <c r="K882" s="219">
        <v>2011</v>
      </c>
      <c r="L882" s="219">
        <v>2011</v>
      </c>
      <c r="M882" s="216">
        <f>AY886</f>
        <v>41.89</v>
      </c>
      <c r="N882" s="216"/>
      <c r="O882" s="216">
        <f>AU883</f>
        <v>0</v>
      </c>
      <c r="P882" s="210"/>
      <c r="Q882" s="210"/>
      <c r="R882" s="216">
        <v>1</v>
      </c>
      <c r="S882" s="216">
        <v>1</v>
      </c>
      <c r="T882" s="210"/>
      <c r="U882" s="210"/>
      <c r="V882" s="216"/>
      <c r="W882" s="216"/>
      <c r="X882" s="210"/>
      <c r="Y882" s="210"/>
      <c r="Z882" s="216"/>
      <c r="AA882" s="216"/>
      <c r="AB882" s="210"/>
      <c r="AC882" s="210"/>
      <c r="AD882" s="216"/>
      <c r="AE882" s="216"/>
      <c r="AF882" s="210"/>
      <c r="AG882" s="210"/>
      <c r="AH882" s="216"/>
      <c r="AI882" s="216"/>
      <c r="AJ882" s="210"/>
      <c r="AK882" s="210"/>
      <c r="AL882" s="210"/>
      <c r="AM882" s="210"/>
      <c r="AN882" s="213">
        <f>P882+T882+X882+AB882+AF882+AJ882</f>
        <v>0</v>
      </c>
      <c r="AO882" s="213">
        <f>Q882+U882+Y882+AC882+AG882+AK882</f>
        <v>0</v>
      </c>
      <c r="AP882" s="213">
        <f>R882+V882+Z882+AD882+AH882+AL882</f>
        <v>1</v>
      </c>
      <c r="AQ882" s="209">
        <f>S882+W882+AA882+AE882+AI882+AM882</f>
        <v>1</v>
      </c>
      <c r="AR882" s="116" t="s">
        <v>122</v>
      </c>
      <c r="AS882" s="117">
        <f aca="true" t="shared" si="387" ref="AS882:AX882">SUM(AS883:AS884)</f>
        <v>41.89</v>
      </c>
      <c r="AT882" s="117">
        <f t="shared" si="387"/>
        <v>0</v>
      </c>
      <c r="AU882" s="117">
        <f t="shared" si="387"/>
        <v>0</v>
      </c>
      <c r="AV882" s="117">
        <f t="shared" si="387"/>
        <v>0</v>
      </c>
      <c r="AW882" s="117">
        <f t="shared" si="387"/>
        <v>0</v>
      </c>
      <c r="AX882" s="117">
        <f t="shared" si="387"/>
        <v>0</v>
      </c>
      <c r="AY882" s="98">
        <f>SUM(AS882:AX882)</f>
        <v>41.89</v>
      </c>
      <c r="AZ882" s="74"/>
    </row>
    <row r="883" spans="2:52" ht="90">
      <c r="B883" s="73"/>
      <c r="C883" s="223"/>
      <c r="D883" s="235"/>
      <c r="E883" s="229"/>
      <c r="F883" s="220"/>
      <c r="G883" s="211"/>
      <c r="H883" s="211"/>
      <c r="I883" s="217"/>
      <c r="J883" s="217"/>
      <c r="K883" s="220"/>
      <c r="L883" s="220"/>
      <c r="M883" s="217"/>
      <c r="N883" s="217"/>
      <c r="O883" s="217"/>
      <c r="P883" s="211"/>
      <c r="Q883" s="211"/>
      <c r="R883" s="217"/>
      <c r="S883" s="217"/>
      <c r="T883" s="211"/>
      <c r="U883" s="211"/>
      <c r="V883" s="217"/>
      <c r="W883" s="217"/>
      <c r="X883" s="211"/>
      <c r="Y883" s="211"/>
      <c r="Z883" s="217"/>
      <c r="AA883" s="217"/>
      <c r="AB883" s="211"/>
      <c r="AC883" s="211"/>
      <c r="AD883" s="217"/>
      <c r="AE883" s="217"/>
      <c r="AF883" s="211"/>
      <c r="AG883" s="211"/>
      <c r="AH883" s="217"/>
      <c r="AI883" s="217"/>
      <c r="AJ883" s="211"/>
      <c r="AK883" s="211"/>
      <c r="AL883" s="211"/>
      <c r="AM883" s="211"/>
      <c r="AN883" s="214"/>
      <c r="AO883" s="214"/>
      <c r="AP883" s="214"/>
      <c r="AQ883" s="209"/>
      <c r="AR883" s="118" t="s">
        <v>354</v>
      </c>
      <c r="AS883" s="119">
        <v>41.89</v>
      </c>
      <c r="AT883" s="119"/>
      <c r="AU883" s="119"/>
      <c r="AV883" s="119"/>
      <c r="AW883" s="119"/>
      <c r="AX883" s="120"/>
      <c r="AY883" s="98">
        <f>SUM(AS883:AX883)</f>
        <v>41.89</v>
      </c>
      <c r="AZ883" s="74"/>
    </row>
    <row r="884" spans="2:52" ht="12.75">
      <c r="B884" s="73"/>
      <c r="C884" s="224"/>
      <c r="D884" s="236"/>
      <c r="E884" s="230"/>
      <c r="F884" s="221"/>
      <c r="G884" s="212"/>
      <c r="H884" s="212"/>
      <c r="I884" s="218"/>
      <c r="J884" s="218"/>
      <c r="K884" s="221"/>
      <c r="L884" s="221"/>
      <c r="M884" s="218"/>
      <c r="N884" s="218"/>
      <c r="O884" s="218"/>
      <c r="P884" s="212"/>
      <c r="Q884" s="212"/>
      <c r="R884" s="218"/>
      <c r="S884" s="218"/>
      <c r="T884" s="212"/>
      <c r="U884" s="212"/>
      <c r="V884" s="218"/>
      <c r="W884" s="218"/>
      <c r="X884" s="212"/>
      <c r="Y884" s="212"/>
      <c r="Z884" s="218"/>
      <c r="AA884" s="218"/>
      <c r="AB884" s="212"/>
      <c r="AC884" s="212"/>
      <c r="AD884" s="218"/>
      <c r="AE884" s="218"/>
      <c r="AF884" s="212"/>
      <c r="AG884" s="212"/>
      <c r="AH884" s="218"/>
      <c r="AI884" s="218"/>
      <c r="AJ884" s="212"/>
      <c r="AK884" s="212"/>
      <c r="AL884" s="212"/>
      <c r="AM884" s="212"/>
      <c r="AN884" s="215"/>
      <c r="AO884" s="215"/>
      <c r="AP884" s="215"/>
      <c r="AQ884" s="209"/>
      <c r="AR884" s="121" t="s">
        <v>124</v>
      </c>
      <c r="AS884" s="121"/>
      <c r="AT884" s="121"/>
      <c r="AU884" s="121"/>
      <c r="AV884" s="121"/>
      <c r="AW884" s="121"/>
      <c r="AX884" s="121"/>
      <c r="AY884" s="122"/>
      <c r="AZ884" s="74"/>
    </row>
    <row r="885" spans="2:52" ht="22.5">
      <c r="B885" s="73"/>
      <c r="C885" s="222" t="s">
        <v>720</v>
      </c>
      <c r="D885" s="234" t="s">
        <v>721</v>
      </c>
      <c r="E885" s="228"/>
      <c r="F885" s="219" t="s">
        <v>121</v>
      </c>
      <c r="G885" s="210"/>
      <c r="H885" s="210"/>
      <c r="I885" s="216">
        <v>0.75</v>
      </c>
      <c r="J885" s="216">
        <v>0.75</v>
      </c>
      <c r="K885" s="219">
        <v>2011</v>
      </c>
      <c r="L885" s="219">
        <v>2011</v>
      </c>
      <c r="M885" s="216">
        <f>AY886</f>
        <v>41.89</v>
      </c>
      <c r="N885" s="216"/>
      <c r="O885" s="216">
        <f>AU886</f>
        <v>0</v>
      </c>
      <c r="P885" s="210"/>
      <c r="Q885" s="210"/>
      <c r="R885" s="216">
        <v>0.75</v>
      </c>
      <c r="S885" s="216">
        <v>0.75</v>
      </c>
      <c r="T885" s="210"/>
      <c r="U885" s="210"/>
      <c r="V885" s="216"/>
      <c r="W885" s="216"/>
      <c r="X885" s="210"/>
      <c r="Y885" s="210"/>
      <c r="Z885" s="216"/>
      <c r="AA885" s="216"/>
      <c r="AB885" s="210"/>
      <c r="AC885" s="210"/>
      <c r="AD885" s="216"/>
      <c r="AE885" s="216"/>
      <c r="AF885" s="210"/>
      <c r="AG885" s="210"/>
      <c r="AH885" s="216"/>
      <c r="AI885" s="216"/>
      <c r="AJ885" s="210"/>
      <c r="AK885" s="210"/>
      <c r="AL885" s="210"/>
      <c r="AM885" s="210"/>
      <c r="AN885" s="213">
        <f>P885+T885+X885+AB885+AF885+AJ885</f>
        <v>0</v>
      </c>
      <c r="AO885" s="213">
        <f>Q885+U885+Y885+AC885+AG885+AK885</f>
        <v>0</v>
      </c>
      <c r="AP885" s="213">
        <f>R885+V885+Z885+AD885+AH885+AL885</f>
        <v>0.75</v>
      </c>
      <c r="AQ885" s="209">
        <f>S885+W885+AA885+AE885+AI885+AM885</f>
        <v>0.75</v>
      </c>
      <c r="AR885" s="116" t="s">
        <v>122</v>
      </c>
      <c r="AS885" s="117">
        <f aca="true" t="shared" si="388" ref="AS885:AX885">SUM(AS886:AS887)</f>
        <v>41.89</v>
      </c>
      <c r="AT885" s="117">
        <f t="shared" si="388"/>
        <v>0</v>
      </c>
      <c r="AU885" s="117">
        <f t="shared" si="388"/>
        <v>0</v>
      </c>
      <c r="AV885" s="117">
        <f t="shared" si="388"/>
        <v>0</v>
      </c>
      <c r="AW885" s="117">
        <f t="shared" si="388"/>
        <v>0</v>
      </c>
      <c r="AX885" s="117">
        <f t="shared" si="388"/>
        <v>0</v>
      </c>
      <c r="AY885" s="98">
        <f>SUM(AS885:AX885)</f>
        <v>41.89</v>
      </c>
      <c r="AZ885" s="74"/>
    </row>
    <row r="886" spans="2:52" ht="56.25">
      <c r="B886" s="73"/>
      <c r="C886" s="223"/>
      <c r="D886" s="235"/>
      <c r="E886" s="229"/>
      <c r="F886" s="220"/>
      <c r="G886" s="211"/>
      <c r="H886" s="211"/>
      <c r="I886" s="217"/>
      <c r="J886" s="217"/>
      <c r="K886" s="220"/>
      <c r="L886" s="220"/>
      <c r="M886" s="217"/>
      <c r="N886" s="217"/>
      <c r="O886" s="217"/>
      <c r="P886" s="211"/>
      <c r="Q886" s="211"/>
      <c r="R886" s="217"/>
      <c r="S886" s="217"/>
      <c r="T886" s="211"/>
      <c r="U886" s="211"/>
      <c r="V886" s="217"/>
      <c r="W886" s="217"/>
      <c r="X886" s="211"/>
      <c r="Y886" s="211"/>
      <c r="Z886" s="217"/>
      <c r="AA886" s="217"/>
      <c r="AB886" s="211"/>
      <c r="AC886" s="211"/>
      <c r="AD886" s="217"/>
      <c r="AE886" s="217"/>
      <c r="AF886" s="211"/>
      <c r="AG886" s="211"/>
      <c r="AH886" s="217"/>
      <c r="AI886" s="217"/>
      <c r="AJ886" s="211"/>
      <c r="AK886" s="211"/>
      <c r="AL886" s="211"/>
      <c r="AM886" s="211"/>
      <c r="AN886" s="214"/>
      <c r="AO886" s="214"/>
      <c r="AP886" s="214"/>
      <c r="AQ886" s="209"/>
      <c r="AR886" s="118" t="s">
        <v>539</v>
      </c>
      <c r="AS886" s="119">
        <v>41.89</v>
      </c>
      <c r="AT886" s="119"/>
      <c r="AU886" s="119"/>
      <c r="AV886" s="119"/>
      <c r="AW886" s="119"/>
      <c r="AX886" s="120"/>
      <c r="AY886" s="98">
        <f>SUM(AS886:AX886)</f>
        <v>41.89</v>
      </c>
      <c r="AZ886" s="74"/>
    </row>
    <row r="887" spans="2:52" ht="12.75">
      <c r="B887" s="73"/>
      <c r="C887" s="224"/>
      <c r="D887" s="236"/>
      <c r="E887" s="230"/>
      <c r="F887" s="221"/>
      <c r="G887" s="212"/>
      <c r="H887" s="212"/>
      <c r="I887" s="218"/>
      <c r="J887" s="218"/>
      <c r="K887" s="221"/>
      <c r="L887" s="221"/>
      <c r="M887" s="218"/>
      <c r="N887" s="218"/>
      <c r="O887" s="218"/>
      <c r="P887" s="212"/>
      <c r="Q887" s="212"/>
      <c r="R887" s="218"/>
      <c r="S887" s="218"/>
      <c r="T887" s="212"/>
      <c r="U887" s="212"/>
      <c r="V887" s="218"/>
      <c r="W887" s="218"/>
      <c r="X887" s="212"/>
      <c r="Y887" s="212"/>
      <c r="Z887" s="218"/>
      <c r="AA887" s="218"/>
      <c r="AB887" s="212"/>
      <c r="AC887" s="212"/>
      <c r="AD887" s="218"/>
      <c r="AE887" s="218"/>
      <c r="AF887" s="212"/>
      <c r="AG887" s="212"/>
      <c r="AH887" s="218"/>
      <c r="AI887" s="218"/>
      <c r="AJ887" s="212"/>
      <c r="AK887" s="212"/>
      <c r="AL887" s="212"/>
      <c r="AM887" s="212"/>
      <c r="AN887" s="215"/>
      <c r="AO887" s="215"/>
      <c r="AP887" s="215"/>
      <c r="AQ887" s="209"/>
      <c r="AR887" s="121" t="s">
        <v>124</v>
      </c>
      <c r="AS887" s="121"/>
      <c r="AT887" s="121"/>
      <c r="AU887" s="121"/>
      <c r="AV887" s="121"/>
      <c r="AW887" s="121"/>
      <c r="AX887" s="121"/>
      <c r="AY887" s="122"/>
      <c r="AZ887" s="74"/>
    </row>
    <row r="888" spans="2:52" ht="22.5">
      <c r="B888" s="73"/>
      <c r="C888" s="222" t="s">
        <v>722</v>
      </c>
      <c r="D888" s="234" t="s">
        <v>723</v>
      </c>
      <c r="E888" s="228"/>
      <c r="F888" s="219" t="s">
        <v>121</v>
      </c>
      <c r="G888" s="210"/>
      <c r="H888" s="210"/>
      <c r="I888" s="216">
        <v>0</v>
      </c>
      <c r="J888" s="216">
        <v>1.26</v>
      </c>
      <c r="K888" s="219">
        <v>2012</v>
      </c>
      <c r="L888" s="219">
        <v>2012</v>
      </c>
      <c r="M888" s="216">
        <f>AY889</f>
        <v>4.69</v>
      </c>
      <c r="N888" s="216"/>
      <c r="O888" s="216">
        <f>AU889</f>
        <v>0</v>
      </c>
      <c r="P888" s="210"/>
      <c r="Q888" s="210"/>
      <c r="R888" s="216"/>
      <c r="S888" s="216"/>
      <c r="T888" s="210"/>
      <c r="U888" s="210"/>
      <c r="V888" s="216"/>
      <c r="W888" s="216">
        <v>1.26</v>
      </c>
      <c r="X888" s="210"/>
      <c r="Y888" s="210"/>
      <c r="Z888" s="216"/>
      <c r="AA888" s="216"/>
      <c r="AB888" s="210"/>
      <c r="AC888" s="210"/>
      <c r="AD888" s="216"/>
      <c r="AE888" s="216"/>
      <c r="AF888" s="210"/>
      <c r="AG888" s="210"/>
      <c r="AH888" s="216"/>
      <c r="AI888" s="216"/>
      <c r="AJ888" s="210"/>
      <c r="AK888" s="210"/>
      <c r="AL888" s="210"/>
      <c r="AM888" s="210"/>
      <c r="AN888" s="213">
        <f>P888+T888+X888+AB888+AF888+AJ888</f>
        <v>0</v>
      </c>
      <c r="AO888" s="213">
        <f>Q888+U888+Y888+AC888+AG888+AK888</f>
        <v>0</v>
      </c>
      <c r="AP888" s="213">
        <f>R888+V888+Z888+AD888+AH888+AL888</f>
        <v>0</v>
      </c>
      <c r="AQ888" s="209">
        <f>S888+W888+AA888+AE888+AI888+AM888</f>
        <v>1.26</v>
      </c>
      <c r="AR888" s="116" t="s">
        <v>122</v>
      </c>
      <c r="AS888" s="117">
        <f aca="true" t="shared" si="389" ref="AS888:AX888">SUM(AS889:AS890)</f>
        <v>0</v>
      </c>
      <c r="AT888" s="117">
        <f t="shared" si="389"/>
        <v>4.69</v>
      </c>
      <c r="AU888" s="117">
        <f t="shared" si="389"/>
        <v>0</v>
      </c>
      <c r="AV888" s="117">
        <f t="shared" si="389"/>
        <v>0</v>
      </c>
      <c r="AW888" s="117">
        <f t="shared" si="389"/>
        <v>0</v>
      </c>
      <c r="AX888" s="117">
        <f t="shared" si="389"/>
        <v>0</v>
      </c>
      <c r="AY888" s="98">
        <f>SUM(AS888:AX888)</f>
        <v>4.69</v>
      </c>
      <c r="AZ888" s="74"/>
    </row>
    <row r="889" spans="2:52" ht="90">
      <c r="B889" s="73"/>
      <c r="C889" s="223"/>
      <c r="D889" s="235"/>
      <c r="E889" s="229"/>
      <c r="F889" s="220"/>
      <c r="G889" s="211"/>
      <c r="H889" s="211"/>
      <c r="I889" s="217"/>
      <c r="J889" s="217"/>
      <c r="K889" s="220"/>
      <c r="L889" s="220"/>
      <c r="M889" s="217"/>
      <c r="N889" s="217"/>
      <c r="O889" s="217"/>
      <c r="P889" s="211"/>
      <c r="Q889" s="211"/>
      <c r="R889" s="217"/>
      <c r="S889" s="217"/>
      <c r="T889" s="211"/>
      <c r="U889" s="211"/>
      <c r="V889" s="217"/>
      <c r="W889" s="217"/>
      <c r="X889" s="211"/>
      <c r="Y889" s="211"/>
      <c r="Z889" s="217"/>
      <c r="AA889" s="217"/>
      <c r="AB889" s="211"/>
      <c r="AC889" s="211"/>
      <c r="AD889" s="217"/>
      <c r="AE889" s="217"/>
      <c r="AF889" s="211"/>
      <c r="AG889" s="211"/>
      <c r="AH889" s="217"/>
      <c r="AI889" s="217"/>
      <c r="AJ889" s="211"/>
      <c r="AK889" s="211"/>
      <c r="AL889" s="211"/>
      <c r="AM889" s="211"/>
      <c r="AN889" s="214"/>
      <c r="AO889" s="214"/>
      <c r="AP889" s="214"/>
      <c r="AQ889" s="209"/>
      <c r="AR889" s="118" t="s">
        <v>354</v>
      </c>
      <c r="AS889" s="119"/>
      <c r="AT889" s="119">
        <v>4.69</v>
      </c>
      <c r="AU889" s="119"/>
      <c r="AV889" s="119"/>
      <c r="AW889" s="119"/>
      <c r="AX889" s="120"/>
      <c r="AY889" s="98">
        <f>SUM(AS889:AX889)</f>
        <v>4.69</v>
      </c>
      <c r="AZ889" s="74"/>
    </row>
    <row r="890" spans="2:52" ht="12.75">
      <c r="B890" s="73"/>
      <c r="C890" s="224"/>
      <c r="D890" s="236"/>
      <c r="E890" s="230"/>
      <c r="F890" s="221"/>
      <c r="G890" s="212"/>
      <c r="H890" s="212"/>
      <c r="I890" s="218"/>
      <c r="J890" s="218"/>
      <c r="K890" s="221"/>
      <c r="L890" s="221"/>
      <c r="M890" s="218"/>
      <c r="N890" s="218"/>
      <c r="O890" s="218"/>
      <c r="P890" s="212"/>
      <c r="Q890" s="212"/>
      <c r="R890" s="218"/>
      <c r="S890" s="218"/>
      <c r="T890" s="212"/>
      <c r="U890" s="212"/>
      <c r="V890" s="218"/>
      <c r="W890" s="218"/>
      <c r="X890" s="212"/>
      <c r="Y890" s="212"/>
      <c r="Z890" s="218"/>
      <c r="AA890" s="218"/>
      <c r="AB890" s="212"/>
      <c r="AC890" s="212"/>
      <c r="AD890" s="218"/>
      <c r="AE890" s="218"/>
      <c r="AF890" s="212"/>
      <c r="AG890" s="212"/>
      <c r="AH890" s="218"/>
      <c r="AI890" s="218"/>
      <c r="AJ890" s="212"/>
      <c r="AK890" s="212"/>
      <c r="AL890" s="212"/>
      <c r="AM890" s="212"/>
      <c r="AN890" s="215"/>
      <c r="AO890" s="215"/>
      <c r="AP890" s="215"/>
      <c r="AQ890" s="209"/>
      <c r="AR890" s="121" t="s">
        <v>124</v>
      </c>
      <c r="AS890" s="121"/>
      <c r="AT890" s="121"/>
      <c r="AU890" s="121"/>
      <c r="AV890" s="121"/>
      <c r="AW890" s="121"/>
      <c r="AX890" s="121"/>
      <c r="AY890" s="122"/>
      <c r="AZ890" s="74"/>
    </row>
    <row r="891" spans="2:52" ht="22.5">
      <c r="B891" s="73"/>
      <c r="C891" s="222" t="s">
        <v>724</v>
      </c>
      <c r="D891" s="234" t="s">
        <v>725</v>
      </c>
      <c r="E891" s="228"/>
      <c r="F891" s="219" t="s">
        <v>121</v>
      </c>
      <c r="G891" s="210"/>
      <c r="H891" s="210"/>
      <c r="I891" s="216">
        <v>0</v>
      </c>
      <c r="J891" s="216">
        <v>0.8</v>
      </c>
      <c r="K891" s="219">
        <v>2012</v>
      </c>
      <c r="L891" s="219">
        <v>2012</v>
      </c>
      <c r="M891" s="216">
        <f>AY892</f>
        <v>12.28</v>
      </c>
      <c r="N891" s="216"/>
      <c r="O891" s="216">
        <f>AU892</f>
        <v>0</v>
      </c>
      <c r="P891" s="210"/>
      <c r="Q891" s="210"/>
      <c r="R891" s="216"/>
      <c r="S891" s="216"/>
      <c r="T891" s="210"/>
      <c r="U891" s="210"/>
      <c r="V891" s="216"/>
      <c r="W891" s="216">
        <v>0.8</v>
      </c>
      <c r="X891" s="210"/>
      <c r="Y891" s="210"/>
      <c r="Z891" s="216"/>
      <c r="AA891" s="216"/>
      <c r="AB891" s="210"/>
      <c r="AC891" s="210"/>
      <c r="AD891" s="216"/>
      <c r="AE891" s="216"/>
      <c r="AF891" s="210"/>
      <c r="AG891" s="210"/>
      <c r="AH891" s="216"/>
      <c r="AI891" s="216"/>
      <c r="AJ891" s="210"/>
      <c r="AK891" s="210"/>
      <c r="AL891" s="210"/>
      <c r="AM891" s="210"/>
      <c r="AN891" s="213">
        <f>P891+T891+X891+AB891+AF891+AJ891</f>
        <v>0</v>
      </c>
      <c r="AO891" s="213">
        <f>Q891+U891+Y891+AC891+AG891+AK891</f>
        <v>0</v>
      </c>
      <c r="AP891" s="213">
        <f>R891+V891+Z891+AD891+AH891+AL891</f>
        <v>0</v>
      </c>
      <c r="AQ891" s="209">
        <f>S891+W891+AA891+AE891+AI891+AM891</f>
        <v>0.8</v>
      </c>
      <c r="AR891" s="116" t="s">
        <v>122</v>
      </c>
      <c r="AS891" s="117">
        <f aca="true" t="shared" si="390" ref="AS891:AX891">SUM(AS892:AS893)</f>
        <v>0</v>
      </c>
      <c r="AT891" s="117">
        <f t="shared" si="390"/>
        <v>12.28</v>
      </c>
      <c r="AU891" s="117">
        <f t="shared" si="390"/>
        <v>0</v>
      </c>
      <c r="AV891" s="117">
        <f t="shared" si="390"/>
        <v>0</v>
      </c>
      <c r="AW891" s="117">
        <f t="shared" si="390"/>
        <v>0</v>
      </c>
      <c r="AX891" s="117">
        <f t="shared" si="390"/>
        <v>0</v>
      </c>
      <c r="AY891" s="98">
        <f>SUM(AS891:AX891)</f>
        <v>12.28</v>
      </c>
      <c r="AZ891" s="74"/>
    </row>
    <row r="892" spans="2:52" ht="90">
      <c r="B892" s="73"/>
      <c r="C892" s="223"/>
      <c r="D892" s="235"/>
      <c r="E892" s="229"/>
      <c r="F892" s="220"/>
      <c r="G892" s="211"/>
      <c r="H892" s="211"/>
      <c r="I892" s="217"/>
      <c r="J892" s="217"/>
      <c r="K892" s="220"/>
      <c r="L892" s="220"/>
      <c r="M892" s="217"/>
      <c r="N892" s="217"/>
      <c r="O892" s="217"/>
      <c r="P892" s="211"/>
      <c r="Q892" s="211"/>
      <c r="R892" s="217"/>
      <c r="S892" s="217"/>
      <c r="T892" s="211"/>
      <c r="U892" s="211"/>
      <c r="V892" s="217"/>
      <c r="W892" s="217"/>
      <c r="X892" s="211"/>
      <c r="Y892" s="211"/>
      <c r="Z892" s="217"/>
      <c r="AA892" s="217"/>
      <c r="AB892" s="211"/>
      <c r="AC892" s="211"/>
      <c r="AD892" s="217"/>
      <c r="AE892" s="217"/>
      <c r="AF892" s="211"/>
      <c r="AG892" s="211"/>
      <c r="AH892" s="217"/>
      <c r="AI892" s="217"/>
      <c r="AJ892" s="211"/>
      <c r="AK892" s="211"/>
      <c r="AL892" s="211"/>
      <c r="AM892" s="211"/>
      <c r="AN892" s="214"/>
      <c r="AO892" s="214"/>
      <c r="AP892" s="214"/>
      <c r="AQ892" s="209"/>
      <c r="AR892" s="118" t="s">
        <v>354</v>
      </c>
      <c r="AS892" s="119"/>
      <c r="AT892" s="119">
        <v>12.28</v>
      </c>
      <c r="AU892" s="119"/>
      <c r="AV892" s="119"/>
      <c r="AW892" s="119"/>
      <c r="AX892" s="120"/>
      <c r="AY892" s="98">
        <f>SUM(AS892:AX892)</f>
        <v>12.28</v>
      </c>
      <c r="AZ892" s="74"/>
    </row>
    <row r="893" spans="2:52" ht="12.75">
      <c r="B893" s="73"/>
      <c r="C893" s="224"/>
      <c r="D893" s="236"/>
      <c r="E893" s="230"/>
      <c r="F893" s="221"/>
      <c r="G893" s="212"/>
      <c r="H893" s="212"/>
      <c r="I893" s="218"/>
      <c r="J893" s="218"/>
      <c r="K893" s="221"/>
      <c r="L893" s="221"/>
      <c r="M893" s="218"/>
      <c r="N893" s="218"/>
      <c r="O893" s="218"/>
      <c r="P893" s="212"/>
      <c r="Q893" s="212"/>
      <c r="R893" s="218"/>
      <c r="S893" s="218"/>
      <c r="T893" s="212"/>
      <c r="U893" s="212"/>
      <c r="V893" s="218"/>
      <c r="W893" s="218"/>
      <c r="X893" s="212"/>
      <c r="Y893" s="212"/>
      <c r="Z893" s="218"/>
      <c r="AA893" s="218"/>
      <c r="AB893" s="212"/>
      <c r="AC893" s="212"/>
      <c r="AD893" s="218"/>
      <c r="AE893" s="218"/>
      <c r="AF893" s="212"/>
      <c r="AG893" s="212"/>
      <c r="AH893" s="218"/>
      <c r="AI893" s="218"/>
      <c r="AJ893" s="212"/>
      <c r="AK893" s="212"/>
      <c r="AL893" s="212"/>
      <c r="AM893" s="212"/>
      <c r="AN893" s="215"/>
      <c r="AO893" s="215"/>
      <c r="AP893" s="215"/>
      <c r="AQ893" s="209"/>
      <c r="AR893" s="121" t="s">
        <v>124</v>
      </c>
      <c r="AS893" s="121"/>
      <c r="AT893" s="121"/>
      <c r="AU893" s="121"/>
      <c r="AV893" s="121"/>
      <c r="AW893" s="121"/>
      <c r="AX893" s="121"/>
      <c r="AY893" s="122"/>
      <c r="AZ893" s="74"/>
    </row>
    <row r="894" spans="2:52" ht="22.5">
      <c r="B894" s="73"/>
      <c r="C894" s="222" t="s">
        <v>726</v>
      </c>
      <c r="D894" s="234" t="s">
        <v>727</v>
      </c>
      <c r="E894" s="228"/>
      <c r="F894" s="219" t="s">
        <v>121</v>
      </c>
      <c r="G894" s="210"/>
      <c r="H894" s="210"/>
      <c r="I894" s="216">
        <v>0</v>
      </c>
      <c r="J894" s="216">
        <v>2.5</v>
      </c>
      <c r="K894" s="219">
        <v>2012</v>
      </c>
      <c r="L894" s="219">
        <v>2012</v>
      </c>
      <c r="M894" s="216">
        <f>AY895</f>
        <v>0.4</v>
      </c>
      <c r="N894" s="216"/>
      <c r="O894" s="216">
        <f>AU895</f>
        <v>0</v>
      </c>
      <c r="P894" s="210"/>
      <c r="Q894" s="210"/>
      <c r="R894" s="216"/>
      <c r="S894" s="216"/>
      <c r="T894" s="210"/>
      <c r="U894" s="210"/>
      <c r="V894" s="216"/>
      <c r="W894" s="216">
        <v>2.5</v>
      </c>
      <c r="X894" s="210"/>
      <c r="Y894" s="210"/>
      <c r="Z894" s="216"/>
      <c r="AA894" s="216"/>
      <c r="AB894" s="210"/>
      <c r="AC894" s="210"/>
      <c r="AD894" s="216"/>
      <c r="AE894" s="216"/>
      <c r="AF894" s="210"/>
      <c r="AG894" s="210"/>
      <c r="AH894" s="216"/>
      <c r="AI894" s="216"/>
      <c r="AJ894" s="210"/>
      <c r="AK894" s="210"/>
      <c r="AL894" s="210"/>
      <c r="AM894" s="210"/>
      <c r="AN894" s="213">
        <f>P894+T894+X894+AB894+AF894+AJ894</f>
        <v>0</v>
      </c>
      <c r="AO894" s="213">
        <f>Q894+U894+Y894+AC894+AG894+AK894</f>
        <v>0</v>
      </c>
      <c r="AP894" s="213">
        <f>R894+V894+Z894+AD894+AH894+AL894</f>
        <v>0</v>
      </c>
      <c r="AQ894" s="209">
        <f>S894+W894+AA894+AE894+AI894+AM894</f>
        <v>2.5</v>
      </c>
      <c r="AR894" s="116" t="s">
        <v>122</v>
      </c>
      <c r="AS894" s="117">
        <f aca="true" t="shared" si="391" ref="AS894:AX894">SUM(AS895:AS896)</f>
        <v>0</v>
      </c>
      <c r="AT894" s="117">
        <f t="shared" si="391"/>
        <v>0.4</v>
      </c>
      <c r="AU894" s="117">
        <f t="shared" si="391"/>
        <v>0</v>
      </c>
      <c r="AV894" s="117">
        <f t="shared" si="391"/>
        <v>0</v>
      </c>
      <c r="AW894" s="117">
        <f t="shared" si="391"/>
        <v>0</v>
      </c>
      <c r="AX894" s="117">
        <f t="shared" si="391"/>
        <v>0</v>
      </c>
      <c r="AY894" s="98">
        <f>SUM(AS894:AX894)</f>
        <v>0.4</v>
      </c>
      <c r="AZ894" s="74"/>
    </row>
    <row r="895" spans="2:52" ht="90">
      <c r="B895" s="73"/>
      <c r="C895" s="223"/>
      <c r="D895" s="235"/>
      <c r="E895" s="229"/>
      <c r="F895" s="220"/>
      <c r="G895" s="211"/>
      <c r="H895" s="211"/>
      <c r="I895" s="217"/>
      <c r="J895" s="217"/>
      <c r="K895" s="220"/>
      <c r="L895" s="220"/>
      <c r="M895" s="217"/>
      <c r="N895" s="217"/>
      <c r="O895" s="217"/>
      <c r="P895" s="211"/>
      <c r="Q895" s="211"/>
      <c r="R895" s="217"/>
      <c r="S895" s="217"/>
      <c r="T895" s="211"/>
      <c r="U895" s="211"/>
      <c r="V895" s="217"/>
      <c r="W895" s="217"/>
      <c r="X895" s="211"/>
      <c r="Y895" s="211"/>
      <c r="Z895" s="217"/>
      <c r="AA895" s="217"/>
      <c r="AB895" s="211"/>
      <c r="AC895" s="211"/>
      <c r="AD895" s="217"/>
      <c r="AE895" s="217"/>
      <c r="AF895" s="211"/>
      <c r="AG895" s="211"/>
      <c r="AH895" s="217"/>
      <c r="AI895" s="217"/>
      <c r="AJ895" s="211"/>
      <c r="AK895" s="211"/>
      <c r="AL895" s="211"/>
      <c r="AM895" s="211"/>
      <c r="AN895" s="214"/>
      <c r="AO895" s="214"/>
      <c r="AP895" s="214"/>
      <c r="AQ895" s="209"/>
      <c r="AR895" s="118" t="s">
        <v>354</v>
      </c>
      <c r="AS895" s="119"/>
      <c r="AT895" s="119">
        <v>0.4</v>
      </c>
      <c r="AU895" s="119"/>
      <c r="AV895" s="119"/>
      <c r="AW895" s="119"/>
      <c r="AX895" s="120"/>
      <c r="AY895" s="98">
        <f>SUM(AS895:AX895)</f>
        <v>0.4</v>
      </c>
      <c r="AZ895" s="74"/>
    </row>
    <row r="896" spans="2:52" ht="12.75">
      <c r="B896" s="73"/>
      <c r="C896" s="224"/>
      <c r="D896" s="236"/>
      <c r="E896" s="230"/>
      <c r="F896" s="221"/>
      <c r="G896" s="212"/>
      <c r="H896" s="212"/>
      <c r="I896" s="218"/>
      <c r="J896" s="218"/>
      <c r="K896" s="221"/>
      <c r="L896" s="221"/>
      <c r="M896" s="218"/>
      <c r="N896" s="218"/>
      <c r="O896" s="218"/>
      <c r="P896" s="212"/>
      <c r="Q896" s="212"/>
      <c r="R896" s="218"/>
      <c r="S896" s="218"/>
      <c r="T896" s="212"/>
      <c r="U896" s="212"/>
      <c r="V896" s="218"/>
      <c r="W896" s="218"/>
      <c r="X896" s="212"/>
      <c r="Y896" s="212"/>
      <c r="Z896" s="218"/>
      <c r="AA896" s="218"/>
      <c r="AB896" s="212"/>
      <c r="AC896" s="212"/>
      <c r="AD896" s="218"/>
      <c r="AE896" s="218"/>
      <c r="AF896" s="212"/>
      <c r="AG896" s="212"/>
      <c r="AH896" s="218"/>
      <c r="AI896" s="218"/>
      <c r="AJ896" s="212"/>
      <c r="AK896" s="212"/>
      <c r="AL896" s="212"/>
      <c r="AM896" s="212"/>
      <c r="AN896" s="215"/>
      <c r="AO896" s="215"/>
      <c r="AP896" s="215"/>
      <c r="AQ896" s="209"/>
      <c r="AR896" s="121" t="s">
        <v>124</v>
      </c>
      <c r="AS896" s="121"/>
      <c r="AT896" s="121"/>
      <c r="AU896" s="121"/>
      <c r="AV896" s="121"/>
      <c r="AW896" s="121"/>
      <c r="AX896" s="121"/>
      <c r="AY896" s="122"/>
      <c r="AZ896" s="74"/>
    </row>
    <row r="897" spans="2:52" ht="22.5">
      <c r="B897" s="73"/>
      <c r="C897" s="222" t="s">
        <v>728</v>
      </c>
      <c r="D897" s="234" t="s">
        <v>729</v>
      </c>
      <c r="E897" s="228"/>
      <c r="F897" s="219" t="s">
        <v>121</v>
      </c>
      <c r="G897" s="210"/>
      <c r="H897" s="210"/>
      <c r="I897" s="216">
        <v>0</v>
      </c>
      <c r="J897" s="216">
        <v>1.26</v>
      </c>
      <c r="K897" s="219">
        <v>2012</v>
      </c>
      <c r="L897" s="219">
        <v>2012</v>
      </c>
      <c r="M897" s="216">
        <f>AY898</f>
        <v>13.52</v>
      </c>
      <c r="N897" s="216"/>
      <c r="O897" s="216">
        <f>AU898</f>
        <v>0</v>
      </c>
      <c r="P897" s="210"/>
      <c r="Q897" s="210"/>
      <c r="R897" s="216"/>
      <c r="S897" s="216"/>
      <c r="T897" s="210"/>
      <c r="U897" s="210"/>
      <c r="V897" s="216"/>
      <c r="W897" s="216">
        <v>1.26</v>
      </c>
      <c r="X897" s="210"/>
      <c r="Y897" s="210"/>
      <c r="Z897" s="216"/>
      <c r="AA897" s="216"/>
      <c r="AB897" s="210"/>
      <c r="AC897" s="210"/>
      <c r="AD897" s="216"/>
      <c r="AE897" s="216"/>
      <c r="AF897" s="210"/>
      <c r="AG897" s="210"/>
      <c r="AH897" s="216"/>
      <c r="AI897" s="216"/>
      <c r="AJ897" s="210"/>
      <c r="AK897" s="210"/>
      <c r="AL897" s="210"/>
      <c r="AM897" s="210"/>
      <c r="AN897" s="213">
        <f>P897+T897+X897+AB897+AF897+AJ897</f>
        <v>0</v>
      </c>
      <c r="AO897" s="213">
        <f>Q897+U897+Y897+AC897+AG897+AK897</f>
        <v>0</v>
      </c>
      <c r="AP897" s="213">
        <f>R897+V897+Z897+AD897+AH897+AL897</f>
        <v>0</v>
      </c>
      <c r="AQ897" s="209">
        <f>S897+W897+AA897+AE897+AI897+AM897</f>
        <v>1.26</v>
      </c>
      <c r="AR897" s="116" t="s">
        <v>122</v>
      </c>
      <c r="AS897" s="117">
        <f aca="true" t="shared" si="392" ref="AS897:AX897">SUM(AS898:AS899)</f>
        <v>0</v>
      </c>
      <c r="AT897" s="117">
        <f t="shared" si="392"/>
        <v>13.52</v>
      </c>
      <c r="AU897" s="117">
        <f t="shared" si="392"/>
        <v>0</v>
      </c>
      <c r="AV897" s="117">
        <f t="shared" si="392"/>
        <v>0</v>
      </c>
      <c r="AW897" s="117">
        <f t="shared" si="392"/>
        <v>0</v>
      </c>
      <c r="AX897" s="117">
        <f t="shared" si="392"/>
        <v>0</v>
      </c>
      <c r="AY897" s="98">
        <f>SUM(AS897:AX897)</f>
        <v>13.52</v>
      </c>
      <c r="AZ897" s="74"/>
    </row>
    <row r="898" spans="2:52" ht="90">
      <c r="B898" s="73"/>
      <c r="C898" s="223"/>
      <c r="D898" s="235"/>
      <c r="E898" s="229"/>
      <c r="F898" s="220"/>
      <c r="G898" s="211"/>
      <c r="H898" s="211"/>
      <c r="I898" s="217"/>
      <c r="J898" s="217"/>
      <c r="K898" s="220"/>
      <c r="L898" s="220"/>
      <c r="M898" s="217"/>
      <c r="N898" s="217"/>
      <c r="O898" s="217"/>
      <c r="P898" s="211"/>
      <c r="Q898" s="211"/>
      <c r="R898" s="217"/>
      <c r="S898" s="217"/>
      <c r="T898" s="211"/>
      <c r="U898" s="211"/>
      <c r="V898" s="217"/>
      <c r="W898" s="217"/>
      <c r="X898" s="211"/>
      <c r="Y898" s="211"/>
      <c r="Z898" s="217"/>
      <c r="AA898" s="217"/>
      <c r="AB898" s="211"/>
      <c r="AC898" s="211"/>
      <c r="AD898" s="217"/>
      <c r="AE898" s="217"/>
      <c r="AF898" s="211"/>
      <c r="AG898" s="211"/>
      <c r="AH898" s="217"/>
      <c r="AI898" s="217"/>
      <c r="AJ898" s="211"/>
      <c r="AK898" s="211"/>
      <c r="AL898" s="211"/>
      <c r="AM898" s="211"/>
      <c r="AN898" s="214"/>
      <c r="AO898" s="214"/>
      <c r="AP898" s="214"/>
      <c r="AQ898" s="209"/>
      <c r="AR898" s="118" t="s">
        <v>354</v>
      </c>
      <c r="AS898" s="119"/>
      <c r="AT898" s="119">
        <v>13.52</v>
      </c>
      <c r="AU898" s="119"/>
      <c r="AV898" s="119"/>
      <c r="AW898" s="119"/>
      <c r="AX898" s="120"/>
      <c r="AY898" s="98">
        <f>SUM(AS898:AX898)</f>
        <v>13.52</v>
      </c>
      <c r="AZ898" s="74"/>
    </row>
    <row r="899" spans="2:52" ht="12.75">
      <c r="B899" s="73"/>
      <c r="C899" s="224"/>
      <c r="D899" s="236"/>
      <c r="E899" s="230"/>
      <c r="F899" s="221"/>
      <c r="G899" s="212"/>
      <c r="H899" s="212"/>
      <c r="I899" s="218"/>
      <c r="J899" s="218"/>
      <c r="K899" s="221"/>
      <c r="L899" s="221"/>
      <c r="M899" s="218"/>
      <c r="N899" s="218"/>
      <c r="O899" s="218"/>
      <c r="P899" s="212"/>
      <c r="Q899" s="212"/>
      <c r="R899" s="218"/>
      <c r="S899" s="218"/>
      <c r="T899" s="212"/>
      <c r="U899" s="212"/>
      <c r="V899" s="218"/>
      <c r="W899" s="218"/>
      <c r="X899" s="212"/>
      <c r="Y899" s="212"/>
      <c r="Z899" s="218"/>
      <c r="AA899" s="218"/>
      <c r="AB899" s="212"/>
      <c r="AC899" s="212"/>
      <c r="AD899" s="218"/>
      <c r="AE899" s="218"/>
      <c r="AF899" s="212"/>
      <c r="AG899" s="212"/>
      <c r="AH899" s="218"/>
      <c r="AI899" s="218"/>
      <c r="AJ899" s="212"/>
      <c r="AK899" s="212"/>
      <c r="AL899" s="212"/>
      <c r="AM899" s="212"/>
      <c r="AN899" s="215"/>
      <c r="AO899" s="215"/>
      <c r="AP899" s="215"/>
      <c r="AQ899" s="209"/>
      <c r="AR899" s="121" t="s">
        <v>124</v>
      </c>
      <c r="AS899" s="121"/>
      <c r="AT899" s="121"/>
      <c r="AU899" s="121"/>
      <c r="AV899" s="121"/>
      <c r="AW899" s="121"/>
      <c r="AX899" s="121"/>
      <c r="AY899" s="122"/>
      <c r="AZ899" s="74"/>
    </row>
    <row r="900" spans="2:52" ht="22.5">
      <c r="B900" s="73"/>
      <c r="C900" s="222" t="s">
        <v>730</v>
      </c>
      <c r="D900" s="234" t="s">
        <v>731</v>
      </c>
      <c r="E900" s="228"/>
      <c r="F900" s="219" t="s">
        <v>121</v>
      </c>
      <c r="G900" s="210"/>
      <c r="H900" s="210"/>
      <c r="I900" s="216">
        <v>0</v>
      </c>
      <c r="J900" s="216">
        <v>0.25</v>
      </c>
      <c r="K900" s="219">
        <v>2012</v>
      </c>
      <c r="L900" s="219">
        <v>2012</v>
      </c>
      <c r="M900" s="216">
        <f>AY901</f>
        <v>0.69</v>
      </c>
      <c r="N900" s="216"/>
      <c r="O900" s="216">
        <f>AU901</f>
        <v>0</v>
      </c>
      <c r="P900" s="210"/>
      <c r="Q900" s="210"/>
      <c r="R900" s="216"/>
      <c r="S900" s="216"/>
      <c r="T900" s="210"/>
      <c r="U900" s="210"/>
      <c r="V900" s="216"/>
      <c r="W900" s="216"/>
      <c r="X900" s="210"/>
      <c r="Y900" s="210"/>
      <c r="Z900" s="216"/>
      <c r="AA900" s="216"/>
      <c r="AB900" s="210"/>
      <c r="AC900" s="210"/>
      <c r="AD900" s="216"/>
      <c r="AE900" s="216">
        <v>0.25</v>
      </c>
      <c r="AF900" s="210"/>
      <c r="AG900" s="210"/>
      <c r="AH900" s="216"/>
      <c r="AI900" s="216"/>
      <c r="AJ900" s="210"/>
      <c r="AK900" s="210"/>
      <c r="AL900" s="210"/>
      <c r="AM900" s="210"/>
      <c r="AN900" s="213">
        <f>P900+T900+X900+AB900+AF900+AJ900</f>
        <v>0</v>
      </c>
      <c r="AO900" s="213">
        <f>Q900+U900+Y900+AC900+AG900+AK900</f>
        <v>0</v>
      </c>
      <c r="AP900" s="213">
        <f>R900+V900+Z900+AD900+AH900+AL900</f>
        <v>0</v>
      </c>
      <c r="AQ900" s="209">
        <f>S900+W900+AA900+AE900+AI900+AM900</f>
        <v>0.25</v>
      </c>
      <c r="AR900" s="116" t="s">
        <v>122</v>
      </c>
      <c r="AS900" s="117">
        <f aca="true" t="shared" si="393" ref="AS900:AX900">SUM(AS901:AS902)</f>
        <v>0</v>
      </c>
      <c r="AT900" s="117">
        <f t="shared" si="393"/>
        <v>0.69</v>
      </c>
      <c r="AU900" s="117">
        <f t="shared" si="393"/>
        <v>0</v>
      </c>
      <c r="AV900" s="117">
        <f t="shared" si="393"/>
        <v>0</v>
      </c>
      <c r="AW900" s="117">
        <f t="shared" si="393"/>
        <v>0</v>
      </c>
      <c r="AX900" s="117">
        <f t="shared" si="393"/>
        <v>0</v>
      </c>
      <c r="AY900" s="98">
        <f>SUM(AS900:AX900)</f>
        <v>0.69</v>
      </c>
      <c r="AZ900" s="74"/>
    </row>
    <row r="901" spans="2:52" ht="45">
      <c r="B901" s="73"/>
      <c r="C901" s="223"/>
      <c r="D901" s="235"/>
      <c r="E901" s="229"/>
      <c r="F901" s="220"/>
      <c r="G901" s="211"/>
      <c r="H901" s="211"/>
      <c r="I901" s="217"/>
      <c r="J901" s="217"/>
      <c r="K901" s="220"/>
      <c r="L901" s="220"/>
      <c r="M901" s="217"/>
      <c r="N901" s="217"/>
      <c r="O901" s="217"/>
      <c r="P901" s="211"/>
      <c r="Q901" s="211"/>
      <c r="R901" s="217"/>
      <c r="S901" s="217"/>
      <c r="T901" s="211"/>
      <c r="U901" s="211"/>
      <c r="V901" s="217"/>
      <c r="W901" s="217"/>
      <c r="X901" s="211"/>
      <c r="Y901" s="211"/>
      <c r="Z901" s="217"/>
      <c r="AA901" s="217"/>
      <c r="AB901" s="211"/>
      <c r="AC901" s="211"/>
      <c r="AD901" s="217"/>
      <c r="AE901" s="217"/>
      <c r="AF901" s="211"/>
      <c r="AG901" s="211"/>
      <c r="AH901" s="217"/>
      <c r="AI901" s="217"/>
      <c r="AJ901" s="211"/>
      <c r="AK901" s="211"/>
      <c r="AL901" s="211"/>
      <c r="AM901" s="211"/>
      <c r="AN901" s="214"/>
      <c r="AO901" s="214"/>
      <c r="AP901" s="214"/>
      <c r="AQ901" s="209"/>
      <c r="AR901" s="118" t="s">
        <v>123</v>
      </c>
      <c r="AS901" s="119"/>
      <c r="AT901" s="119">
        <v>0.69</v>
      </c>
      <c r="AU901" s="119"/>
      <c r="AV901" s="119"/>
      <c r="AW901" s="119"/>
      <c r="AX901" s="120"/>
      <c r="AY901" s="98">
        <f>SUM(AS901:AX901)</f>
        <v>0.69</v>
      </c>
      <c r="AZ901" s="74"/>
    </row>
    <row r="902" spans="2:52" ht="12.75">
      <c r="B902" s="73"/>
      <c r="C902" s="224"/>
      <c r="D902" s="236"/>
      <c r="E902" s="230"/>
      <c r="F902" s="221"/>
      <c r="G902" s="212"/>
      <c r="H902" s="212"/>
      <c r="I902" s="218"/>
      <c r="J902" s="218"/>
      <c r="K902" s="221"/>
      <c r="L902" s="221"/>
      <c r="M902" s="218"/>
      <c r="N902" s="218"/>
      <c r="O902" s="218"/>
      <c r="P902" s="212"/>
      <c r="Q902" s="212"/>
      <c r="R902" s="218"/>
      <c r="S902" s="218"/>
      <c r="T902" s="212"/>
      <c r="U902" s="212"/>
      <c r="V902" s="218"/>
      <c r="W902" s="218"/>
      <c r="X902" s="212"/>
      <c r="Y902" s="212"/>
      <c r="Z902" s="218"/>
      <c r="AA902" s="218"/>
      <c r="AB902" s="212"/>
      <c r="AC902" s="212"/>
      <c r="AD902" s="218"/>
      <c r="AE902" s="218"/>
      <c r="AF902" s="212"/>
      <c r="AG902" s="212"/>
      <c r="AH902" s="218"/>
      <c r="AI902" s="218"/>
      <c r="AJ902" s="212"/>
      <c r="AK902" s="212"/>
      <c r="AL902" s="212"/>
      <c r="AM902" s="212"/>
      <c r="AN902" s="215"/>
      <c r="AO902" s="215"/>
      <c r="AP902" s="215"/>
      <c r="AQ902" s="209"/>
      <c r="AR902" s="121" t="s">
        <v>124</v>
      </c>
      <c r="AS902" s="121"/>
      <c r="AT902" s="121"/>
      <c r="AU902" s="121"/>
      <c r="AV902" s="121"/>
      <c r="AW902" s="121"/>
      <c r="AX902" s="121"/>
      <c r="AY902" s="122"/>
      <c r="AZ902" s="74"/>
    </row>
    <row r="903" spans="2:52" ht="22.5">
      <c r="B903" s="73"/>
      <c r="C903" s="222" t="s">
        <v>732</v>
      </c>
      <c r="D903" s="234" t="s">
        <v>733</v>
      </c>
      <c r="E903" s="228"/>
      <c r="F903" s="219" t="s">
        <v>121</v>
      </c>
      <c r="G903" s="210"/>
      <c r="H903" s="210"/>
      <c r="I903" s="216">
        <v>0</v>
      </c>
      <c r="J903" s="216">
        <v>0.63</v>
      </c>
      <c r="K903" s="219">
        <v>2012</v>
      </c>
      <c r="L903" s="219">
        <v>2012</v>
      </c>
      <c r="M903" s="216">
        <f>AY904</f>
        <v>4.17</v>
      </c>
      <c r="N903" s="216"/>
      <c r="O903" s="216">
        <f>AU904</f>
        <v>0</v>
      </c>
      <c r="P903" s="210"/>
      <c r="Q903" s="210"/>
      <c r="R903" s="216"/>
      <c r="S903" s="216"/>
      <c r="T903" s="210"/>
      <c r="U903" s="210"/>
      <c r="V903" s="216"/>
      <c r="W903" s="216">
        <v>0.63</v>
      </c>
      <c r="X903" s="210"/>
      <c r="Y903" s="210"/>
      <c r="Z903" s="216"/>
      <c r="AA903" s="216"/>
      <c r="AB903" s="210"/>
      <c r="AC903" s="210"/>
      <c r="AD903" s="216"/>
      <c r="AE903" s="216"/>
      <c r="AF903" s="210"/>
      <c r="AG903" s="210"/>
      <c r="AH903" s="216"/>
      <c r="AI903" s="216"/>
      <c r="AJ903" s="210"/>
      <c r="AK903" s="210"/>
      <c r="AL903" s="210"/>
      <c r="AM903" s="210"/>
      <c r="AN903" s="213">
        <f>P903+T903+X903+AB903+AF903+AJ903</f>
        <v>0</v>
      </c>
      <c r="AO903" s="213">
        <f>Q903+U903+Y903+AC903+AG903+AK903</f>
        <v>0</v>
      </c>
      <c r="AP903" s="213">
        <f>R903+V903+Z903+AD903+AH903+AL903</f>
        <v>0</v>
      </c>
      <c r="AQ903" s="209">
        <f>S903+W903+AA903+AE903+AI903+AM903</f>
        <v>0.63</v>
      </c>
      <c r="AR903" s="116" t="s">
        <v>122</v>
      </c>
      <c r="AS903" s="117">
        <f aca="true" t="shared" si="394" ref="AS903:AX903">SUM(AS904:AS905)</f>
        <v>0</v>
      </c>
      <c r="AT903" s="117">
        <f t="shared" si="394"/>
        <v>4.17</v>
      </c>
      <c r="AU903" s="117">
        <f t="shared" si="394"/>
        <v>0</v>
      </c>
      <c r="AV903" s="117">
        <f t="shared" si="394"/>
        <v>0</v>
      </c>
      <c r="AW903" s="117">
        <f t="shared" si="394"/>
        <v>0</v>
      </c>
      <c r="AX903" s="117">
        <f t="shared" si="394"/>
        <v>0</v>
      </c>
      <c r="AY903" s="98">
        <f>SUM(AS903:AX903)</f>
        <v>4.17</v>
      </c>
      <c r="AZ903" s="74"/>
    </row>
    <row r="904" spans="2:52" ht="56.25">
      <c r="B904" s="73"/>
      <c r="C904" s="223"/>
      <c r="D904" s="235"/>
      <c r="E904" s="229"/>
      <c r="F904" s="220"/>
      <c r="G904" s="211"/>
      <c r="H904" s="211"/>
      <c r="I904" s="217"/>
      <c r="J904" s="217"/>
      <c r="K904" s="220"/>
      <c r="L904" s="220"/>
      <c r="M904" s="217"/>
      <c r="N904" s="217"/>
      <c r="O904" s="217"/>
      <c r="P904" s="211"/>
      <c r="Q904" s="211"/>
      <c r="R904" s="217"/>
      <c r="S904" s="217"/>
      <c r="T904" s="211"/>
      <c r="U904" s="211"/>
      <c r="V904" s="217"/>
      <c r="W904" s="217"/>
      <c r="X904" s="211"/>
      <c r="Y904" s="211"/>
      <c r="Z904" s="217"/>
      <c r="AA904" s="217"/>
      <c r="AB904" s="211"/>
      <c r="AC904" s="211"/>
      <c r="AD904" s="217"/>
      <c r="AE904" s="217"/>
      <c r="AF904" s="211"/>
      <c r="AG904" s="211"/>
      <c r="AH904" s="217"/>
      <c r="AI904" s="217"/>
      <c r="AJ904" s="211"/>
      <c r="AK904" s="211"/>
      <c r="AL904" s="211"/>
      <c r="AM904" s="211"/>
      <c r="AN904" s="214"/>
      <c r="AO904" s="214"/>
      <c r="AP904" s="214"/>
      <c r="AQ904" s="209"/>
      <c r="AR904" s="118" t="s">
        <v>539</v>
      </c>
      <c r="AS904" s="119"/>
      <c r="AT904" s="119">
        <v>4.17</v>
      </c>
      <c r="AU904" s="119"/>
      <c r="AV904" s="119"/>
      <c r="AW904" s="119"/>
      <c r="AX904" s="120"/>
      <c r="AY904" s="98">
        <f>SUM(AS904:AX904)</f>
        <v>4.17</v>
      </c>
      <c r="AZ904" s="74"/>
    </row>
    <row r="905" spans="2:52" ht="12.75">
      <c r="B905" s="73"/>
      <c r="C905" s="224"/>
      <c r="D905" s="236"/>
      <c r="E905" s="230"/>
      <c r="F905" s="221"/>
      <c r="G905" s="212"/>
      <c r="H905" s="212"/>
      <c r="I905" s="218"/>
      <c r="J905" s="218"/>
      <c r="K905" s="221"/>
      <c r="L905" s="221"/>
      <c r="M905" s="218"/>
      <c r="N905" s="218"/>
      <c r="O905" s="218"/>
      <c r="P905" s="212"/>
      <c r="Q905" s="212"/>
      <c r="R905" s="218"/>
      <c r="S905" s="218"/>
      <c r="T905" s="212"/>
      <c r="U905" s="212"/>
      <c r="V905" s="218"/>
      <c r="W905" s="218"/>
      <c r="X905" s="212"/>
      <c r="Y905" s="212"/>
      <c r="Z905" s="218"/>
      <c r="AA905" s="218"/>
      <c r="AB905" s="212"/>
      <c r="AC905" s="212"/>
      <c r="AD905" s="218"/>
      <c r="AE905" s="218"/>
      <c r="AF905" s="212"/>
      <c r="AG905" s="212"/>
      <c r="AH905" s="218"/>
      <c r="AI905" s="218"/>
      <c r="AJ905" s="212"/>
      <c r="AK905" s="212"/>
      <c r="AL905" s="212"/>
      <c r="AM905" s="212"/>
      <c r="AN905" s="215"/>
      <c r="AO905" s="215"/>
      <c r="AP905" s="215"/>
      <c r="AQ905" s="209"/>
      <c r="AR905" s="121" t="s">
        <v>124</v>
      </c>
      <c r="AS905" s="121"/>
      <c r="AT905" s="121"/>
      <c r="AU905" s="121"/>
      <c r="AV905" s="121"/>
      <c r="AW905" s="121"/>
      <c r="AX905" s="121"/>
      <c r="AY905" s="122"/>
      <c r="AZ905" s="74"/>
    </row>
    <row r="906" spans="2:52" ht="22.5">
      <c r="B906" s="73"/>
      <c r="C906" s="222" t="s">
        <v>734</v>
      </c>
      <c r="D906" s="234" t="s">
        <v>735</v>
      </c>
      <c r="E906" s="228"/>
      <c r="F906" s="219" t="s">
        <v>121</v>
      </c>
      <c r="G906" s="210"/>
      <c r="H906" s="210"/>
      <c r="I906" s="216">
        <v>0</v>
      </c>
      <c r="J906" s="216">
        <v>0.4</v>
      </c>
      <c r="K906" s="219">
        <v>2012</v>
      </c>
      <c r="L906" s="219">
        <v>2012</v>
      </c>
      <c r="M906" s="216">
        <f>AY907</f>
        <v>1.83</v>
      </c>
      <c r="N906" s="216"/>
      <c r="O906" s="216">
        <f>AU907</f>
        <v>0</v>
      </c>
      <c r="P906" s="210"/>
      <c r="Q906" s="210"/>
      <c r="R906" s="216"/>
      <c r="S906" s="216"/>
      <c r="T906" s="210"/>
      <c r="U906" s="210"/>
      <c r="V906" s="216"/>
      <c r="W906" s="216"/>
      <c r="X906" s="210"/>
      <c r="Y906" s="210"/>
      <c r="Z906" s="216"/>
      <c r="AA906" s="216"/>
      <c r="AB906" s="210"/>
      <c r="AC906" s="210"/>
      <c r="AD906" s="216"/>
      <c r="AE906" s="216">
        <v>0.4</v>
      </c>
      <c r="AF906" s="210"/>
      <c r="AG906" s="210"/>
      <c r="AH906" s="216"/>
      <c r="AI906" s="216"/>
      <c r="AJ906" s="210"/>
      <c r="AK906" s="210"/>
      <c r="AL906" s="210"/>
      <c r="AM906" s="210"/>
      <c r="AN906" s="213">
        <f>P906+T906+X906+AB906+AF906+AJ906</f>
        <v>0</v>
      </c>
      <c r="AO906" s="213">
        <f>Q906+U906+Y906+AC906+AG906+AK906</f>
        <v>0</v>
      </c>
      <c r="AP906" s="213">
        <f>R906+V906+Z906+AD906+AH906+AL906</f>
        <v>0</v>
      </c>
      <c r="AQ906" s="209">
        <f>S906+W906+AA906+AE906+AI906+AM906</f>
        <v>0.4</v>
      </c>
      <c r="AR906" s="116" t="s">
        <v>122</v>
      </c>
      <c r="AS906" s="117">
        <f aca="true" t="shared" si="395" ref="AS906:AX906">SUM(AS907:AS908)</f>
        <v>0</v>
      </c>
      <c r="AT906" s="117">
        <f t="shared" si="395"/>
        <v>1.83</v>
      </c>
      <c r="AU906" s="117">
        <f t="shared" si="395"/>
        <v>0</v>
      </c>
      <c r="AV906" s="117">
        <f t="shared" si="395"/>
        <v>0</v>
      </c>
      <c r="AW906" s="117">
        <f t="shared" si="395"/>
        <v>0</v>
      </c>
      <c r="AX906" s="117">
        <f t="shared" si="395"/>
        <v>0</v>
      </c>
      <c r="AY906" s="98">
        <f>SUM(AS906:AX906)</f>
        <v>1.83</v>
      </c>
      <c r="AZ906" s="74"/>
    </row>
    <row r="907" spans="2:52" ht="45">
      <c r="B907" s="73"/>
      <c r="C907" s="223"/>
      <c r="D907" s="235"/>
      <c r="E907" s="229"/>
      <c r="F907" s="220"/>
      <c r="G907" s="211"/>
      <c r="H907" s="211"/>
      <c r="I907" s="217"/>
      <c r="J907" s="217"/>
      <c r="K907" s="220"/>
      <c r="L907" s="220"/>
      <c r="M907" s="217"/>
      <c r="N907" s="217"/>
      <c r="O907" s="217"/>
      <c r="P907" s="211"/>
      <c r="Q907" s="211"/>
      <c r="R907" s="217"/>
      <c r="S907" s="217"/>
      <c r="T907" s="211"/>
      <c r="U907" s="211"/>
      <c r="V907" s="217"/>
      <c r="W907" s="217"/>
      <c r="X907" s="211"/>
      <c r="Y907" s="211"/>
      <c r="Z907" s="217"/>
      <c r="AA907" s="217"/>
      <c r="AB907" s="211"/>
      <c r="AC907" s="211"/>
      <c r="AD907" s="217"/>
      <c r="AE907" s="217"/>
      <c r="AF907" s="211"/>
      <c r="AG907" s="211"/>
      <c r="AH907" s="217"/>
      <c r="AI907" s="217"/>
      <c r="AJ907" s="211"/>
      <c r="AK907" s="211"/>
      <c r="AL907" s="211"/>
      <c r="AM907" s="211"/>
      <c r="AN907" s="214"/>
      <c r="AO907" s="214"/>
      <c r="AP907" s="214"/>
      <c r="AQ907" s="209"/>
      <c r="AR907" s="118" t="s">
        <v>123</v>
      </c>
      <c r="AS907" s="119"/>
      <c r="AT907" s="119">
        <v>1.83</v>
      </c>
      <c r="AU907" s="119"/>
      <c r="AV907" s="119"/>
      <c r="AW907" s="119"/>
      <c r="AX907" s="120"/>
      <c r="AY907" s="98">
        <f>SUM(AS907:AX907)</f>
        <v>1.83</v>
      </c>
      <c r="AZ907" s="74"/>
    </row>
    <row r="908" spans="2:52" ht="12.75">
      <c r="B908" s="73"/>
      <c r="C908" s="224"/>
      <c r="D908" s="236"/>
      <c r="E908" s="230"/>
      <c r="F908" s="221"/>
      <c r="G908" s="212"/>
      <c r="H908" s="212"/>
      <c r="I908" s="218"/>
      <c r="J908" s="218"/>
      <c r="K908" s="221"/>
      <c r="L908" s="221"/>
      <c r="M908" s="218"/>
      <c r="N908" s="218"/>
      <c r="O908" s="218"/>
      <c r="P908" s="212"/>
      <c r="Q908" s="212"/>
      <c r="R908" s="218"/>
      <c r="S908" s="218"/>
      <c r="T908" s="212"/>
      <c r="U908" s="212"/>
      <c r="V908" s="218"/>
      <c r="W908" s="218"/>
      <c r="X908" s="212"/>
      <c r="Y908" s="212"/>
      <c r="Z908" s="218"/>
      <c r="AA908" s="218"/>
      <c r="AB908" s="212"/>
      <c r="AC908" s="212"/>
      <c r="AD908" s="218"/>
      <c r="AE908" s="218"/>
      <c r="AF908" s="212"/>
      <c r="AG908" s="212"/>
      <c r="AH908" s="218"/>
      <c r="AI908" s="218"/>
      <c r="AJ908" s="212"/>
      <c r="AK908" s="212"/>
      <c r="AL908" s="212"/>
      <c r="AM908" s="212"/>
      <c r="AN908" s="215"/>
      <c r="AO908" s="215"/>
      <c r="AP908" s="215"/>
      <c r="AQ908" s="209"/>
      <c r="AR908" s="121" t="s">
        <v>124</v>
      </c>
      <c r="AS908" s="121"/>
      <c r="AT908" s="121"/>
      <c r="AU908" s="121"/>
      <c r="AV908" s="121"/>
      <c r="AW908" s="121"/>
      <c r="AX908" s="121"/>
      <c r="AY908" s="122"/>
      <c r="AZ908" s="74"/>
    </row>
    <row r="909" spans="2:52" ht="22.5">
      <c r="B909" s="73"/>
      <c r="C909" s="222" t="s">
        <v>736</v>
      </c>
      <c r="D909" s="234" t="s">
        <v>737</v>
      </c>
      <c r="E909" s="228"/>
      <c r="F909" s="219" t="s">
        <v>121</v>
      </c>
      <c r="G909" s="210"/>
      <c r="H909" s="210"/>
      <c r="I909" s="216">
        <v>0</v>
      </c>
      <c r="J909" s="216">
        <v>0.25</v>
      </c>
      <c r="K909" s="219">
        <v>2012</v>
      </c>
      <c r="L909" s="219">
        <v>2012</v>
      </c>
      <c r="M909" s="216">
        <f>AY910</f>
        <v>1.771</v>
      </c>
      <c r="N909" s="216"/>
      <c r="O909" s="216">
        <f>AU910</f>
        <v>0.071</v>
      </c>
      <c r="P909" s="210"/>
      <c r="Q909" s="210"/>
      <c r="R909" s="216"/>
      <c r="S909" s="216"/>
      <c r="T909" s="210"/>
      <c r="U909" s="210"/>
      <c r="V909" s="216"/>
      <c r="W909" s="216">
        <v>0.25</v>
      </c>
      <c r="X909" s="210"/>
      <c r="Y909" s="210"/>
      <c r="Z909" s="216"/>
      <c r="AA909" s="216"/>
      <c r="AB909" s="210"/>
      <c r="AC909" s="210"/>
      <c r="AD909" s="216"/>
      <c r="AE909" s="216"/>
      <c r="AF909" s="210"/>
      <c r="AG909" s="210"/>
      <c r="AH909" s="216"/>
      <c r="AI909" s="216"/>
      <c r="AJ909" s="210"/>
      <c r="AK909" s="210"/>
      <c r="AL909" s="210"/>
      <c r="AM909" s="210"/>
      <c r="AN909" s="213">
        <f>P909+T909+X909+AB909+AF909+AJ909</f>
        <v>0</v>
      </c>
      <c r="AO909" s="213">
        <f>Q909+U909+Y909+AC909+AG909+AK909</f>
        <v>0</v>
      </c>
      <c r="AP909" s="213">
        <f>R909+V909+Z909+AD909+AH909+AL909</f>
        <v>0</v>
      </c>
      <c r="AQ909" s="209">
        <f>S909+W909+AA909+AE909+AI909+AM909</f>
        <v>0.25</v>
      </c>
      <c r="AR909" s="116" t="s">
        <v>122</v>
      </c>
      <c r="AS909" s="117">
        <f aca="true" t="shared" si="396" ref="AS909:AX909">SUM(AS910:AS911)</f>
        <v>0</v>
      </c>
      <c r="AT909" s="117">
        <f t="shared" si="396"/>
        <v>1.7</v>
      </c>
      <c r="AU909" s="117">
        <f t="shared" si="396"/>
        <v>0.071</v>
      </c>
      <c r="AV909" s="117">
        <f t="shared" si="396"/>
        <v>0</v>
      </c>
      <c r="AW909" s="117">
        <f t="shared" si="396"/>
        <v>0</v>
      </c>
      <c r="AX909" s="117">
        <f t="shared" si="396"/>
        <v>0</v>
      </c>
      <c r="AY909" s="98">
        <f>SUM(AS909:AX909)</f>
        <v>1.771</v>
      </c>
      <c r="AZ909" s="74"/>
    </row>
    <row r="910" spans="2:52" ht="90">
      <c r="B910" s="73"/>
      <c r="C910" s="223"/>
      <c r="D910" s="235"/>
      <c r="E910" s="229"/>
      <c r="F910" s="220"/>
      <c r="G910" s="211"/>
      <c r="H910" s="211"/>
      <c r="I910" s="217"/>
      <c r="J910" s="217"/>
      <c r="K910" s="220"/>
      <c r="L910" s="220"/>
      <c r="M910" s="217"/>
      <c r="N910" s="217"/>
      <c r="O910" s="217"/>
      <c r="P910" s="211"/>
      <c r="Q910" s="211"/>
      <c r="R910" s="217"/>
      <c r="S910" s="217"/>
      <c r="T910" s="211"/>
      <c r="U910" s="211"/>
      <c r="V910" s="217"/>
      <c r="W910" s="217"/>
      <c r="X910" s="211"/>
      <c r="Y910" s="211"/>
      <c r="Z910" s="217"/>
      <c r="AA910" s="217"/>
      <c r="AB910" s="211"/>
      <c r="AC910" s="211"/>
      <c r="AD910" s="217"/>
      <c r="AE910" s="217"/>
      <c r="AF910" s="211"/>
      <c r="AG910" s="211"/>
      <c r="AH910" s="217"/>
      <c r="AI910" s="217"/>
      <c r="AJ910" s="211"/>
      <c r="AK910" s="211"/>
      <c r="AL910" s="211"/>
      <c r="AM910" s="211"/>
      <c r="AN910" s="214"/>
      <c r="AO910" s="214"/>
      <c r="AP910" s="214"/>
      <c r="AQ910" s="209"/>
      <c r="AR910" s="118" t="s">
        <v>354</v>
      </c>
      <c r="AS910" s="119"/>
      <c r="AT910" s="119">
        <v>1.7</v>
      </c>
      <c r="AU910" s="119">
        <v>0.071</v>
      </c>
      <c r="AV910" s="119"/>
      <c r="AW910" s="119"/>
      <c r="AX910" s="120"/>
      <c r="AY910" s="98">
        <f>SUM(AS910:AX910)</f>
        <v>1.771</v>
      </c>
      <c r="AZ910" s="74"/>
    </row>
    <row r="911" spans="2:52" ht="12.75">
      <c r="B911" s="73"/>
      <c r="C911" s="224"/>
      <c r="D911" s="236"/>
      <c r="E911" s="230"/>
      <c r="F911" s="221"/>
      <c r="G911" s="212"/>
      <c r="H911" s="212"/>
      <c r="I911" s="218"/>
      <c r="J911" s="218"/>
      <c r="K911" s="221"/>
      <c r="L911" s="221"/>
      <c r="M911" s="218"/>
      <c r="N911" s="218"/>
      <c r="O911" s="218"/>
      <c r="P911" s="212"/>
      <c r="Q911" s="212"/>
      <c r="R911" s="218"/>
      <c r="S911" s="218"/>
      <c r="T911" s="212"/>
      <c r="U911" s="212"/>
      <c r="V911" s="218"/>
      <c r="W911" s="218"/>
      <c r="X911" s="212"/>
      <c r="Y911" s="212"/>
      <c r="Z911" s="218"/>
      <c r="AA911" s="218"/>
      <c r="AB911" s="212"/>
      <c r="AC911" s="212"/>
      <c r="AD911" s="218"/>
      <c r="AE911" s="218"/>
      <c r="AF911" s="212"/>
      <c r="AG911" s="212"/>
      <c r="AH911" s="218"/>
      <c r="AI911" s="218"/>
      <c r="AJ911" s="212"/>
      <c r="AK911" s="212"/>
      <c r="AL911" s="212"/>
      <c r="AM911" s="212"/>
      <c r="AN911" s="215"/>
      <c r="AO911" s="215"/>
      <c r="AP911" s="215"/>
      <c r="AQ911" s="209"/>
      <c r="AR911" s="121" t="s">
        <v>124</v>
      </c>
      <c r="AS911" s="121"/>
      <c r="AT911" s="121"/>
      <c r="AU911" s="121"/>
      <c r="AV911" s="121"/>
      <c r="AW911" s="121"/>
      <c r="AX911" s="121"/>
      <c r="AY911" s="122"/>
      <c r="AZ911" s="74"/>
    </row>
    <row r="912" spans="2:52" ht="22.5">
      <c r="B912" s="73"/>
      <c r="C912" s="222" t="s">
        <v>738</v>
      </c>
      <c r="D912" s="234" t="s">
        <v>739</v>
      </c>
      <c r="E912" s="228"/>
      <c r="F912" s="219" t="s">
        <v>121</v>
      </c>
      <c r="G912" s="210"/>
      <c r="H912" s="210"/>
      <c r="I912" s="216">
        <v>0</v>
      </c>
      <c r="J912" s="216">
        <v>0.4</v>
      </c>
      <c r="K912" s="219">
        <v>2012</v>
      </c>
      <c r="L912" s="219">
        <v>2013</v>
      </c>
      <c r="M912" s="216">
        <f>AY913</f>
        <v>2.64</v>
      </c>
      <c r="N912" s="216"/>
      <c r="O912" s="216">
        <f>AU913</f>
        <v>0.1</v>
      </c>
      <c r="P912" s="210"/>
      <c r="Q912" s="210"/>
      <c r="R912" s="216"/>
      <c r="S912" s="216"/>
      <c r="T912" s="210"/>
      <c r="U912" s="210"/>
      <c r="V912" s="216"/>
      <c r="W912" s="216"/>
      <c r="X912" s="210"/>
      <c r="Y912" s="210"/>
      <c r="Z912" s="216"/>
      <c r="AA912" s="216">
        <v>0.4</v>
      </c>
      <c r="AB912" s="210"/>
      <c r="AC912" s="210"/>
      <c r="AD912" s="216"/>
      <c r="AE912" s="216"/>
      <c r="AF912" s="210"/>
      <c r="AG912" s="210"/>
      <c r="AH912" s="216"/>
      <c r="AI912" s="216"/>
      <c r="AJ912" s="210"/>
      <c r="AK912" s="210"/>
      <c r="AL912" s="210"/>
      <c r="AM912" s="210"/>
      <c r="AN912" s="213">
        <f>P912+T912+X912+AB912+AF912+AJ912</f>
        <v>0</v>
      </c>
      <c r="AO912" s="213">
        <f>Q912+U912+Y912+AC912+AG912+AK912</f>
        <v>0</v>
      </c>
      <c r="AP912" s="213">
        <f>R912+V912+Z912+AD912+AH912+AL912</f>
        <v>0</v>
      </c>
      <c r="AQ912" s="209">
        <f>S912+W912+AA912+AE912+AI912+AM912</f>
        <v>0.4</v>
      </c>
      <c r="AR912" s="116" t="s">
        <v>122</v>
      </c>
      <c r="AS912" s="117">
        <f aca="true" t="shared" si="397" ref="AS912:AX912">SUM(AS913:AS914)</f>
        <v>0</v>
      </c>
      <c r="AT912" s="117">
        <f t="shared" si="397"/>
        <v>2.54</v>
      </c>
      <c r="AU912" s="117">
        <f t="shared" si="397"/>
        <v>0.1</v>
      </c>
      <c r="AV912" s="117">
        <f t="shared" si="397"/>
        <v>0</v>
      </c>
      <c r="AW912" s="117">
        <f t="shared" si="397"/>
        <v>0</v>
      </c>
      <c r="AX912" s="117">
        <f t="shared" si="397"/>
        <v>0</v>
      </c>
      <c r="AY912" s="98">
        <f>SUM(AS912:AX912)</f>
        <v>2.64</v>
      </c>
      <c r="AZ912" s="74"/>
    </row>
    <row r="913" spans="2:52" ht="45">
      <c r="B913" s="73"/>
      <c r="C913" s="223"/>
      <c r="D913" s="235"/>
      <c r="E913" s="229"/>
      <c r="F913" s="220"/>
      <c r="G913" s="211"/>
      <c r="H913" s="211"/>
      <c r="I913" s="217"/>
      <c r="J913" s="217"/>
      <c r="K913" s="220"/>
      <c r="L913" s="220"/>
      <c r="M913" s="217"/>
      <c r="N913" s="217"/>
      <c r="O913" s="217"/>
      <c r="P913" s="211"/>
      <c r="Q913" s="211"/>
      <c r="R913" s="217"/>
      <c r="S913" s="217"/>
      <c r="T913" s="211"/>
      <c r="U913" s="211"/>
      <c r="V913" s="217"/>
      <c r="W913" s="217"/>
      <c r="X913" s="211"/>
      <c r="Y913" s="211"/>
      <c r="Z913" s="217"/>
      <c r="AA913" s="217"/>
      <c r="AB913" s="211"/>
      <c r="AC913" s="211"/>
      <c r="AD913" s="217"/>
      <c r="AE913" s="217"/>
      <c r="AF913" s="211"/>
      <c r="AG913" s="211"/>
      <c r="AH913" s="217"/>
      <c r="AI913" s="217"/>
      <c r="AJ913" s="211"/>
      <c r="AK913" s="211"/>
      <c r="AL913" s="211"/>
      <c r="AM913" s="211"/>
      <c r="AN913" s="214"/>
      <c r="AO913" s="214"/>
      <c r="AP913" s="214"/>
      <c r="AQ913" s="209"/>
      <c r="AR913" s="118" t="s">
        <v>123</v>
      </c>
      <c r="AS913" s="119"/>
      <c r="AT913" s="119">
        <f>6.54-4</f>
        <v>2.54</v>
      </c>
      <c r="AU913" s="119">
        <v>0.1</v>
      </c>
      <c r="AV913" s="119"/>
      <c r="AW913" s="119"/>
      <c r="AX913" s="120"/>
      <c r="AY913" s="98">
        <f>SUM(AS913:AX913)</f>
        <v>2.64</v>
      </c>
      <c r="AZ913" s="74"/>
    </row>
    <row r="914" spans="2:52" ht="12.75">
      <c r="B914" s="73"/>
      <c r="C914" s="224"/>
      <c r="D914" s="236"/>
      <c r="E914" s="230"/>
      <c r="F914" s="221"/>
      <c r="G914" s="212"/>
      <c r="H914" s="212"/>
      <c r="I914" s="218"/>
      <c r="J914" s="218"/>
      <c r="K914" s="221"/>
      <c r="L914" s="221"/>
      <c r="M914" s="218"/>
      <c r="N914" s="218"/>
      <c r="O914" s="218"/>
      <c r="P914" s="212"/>
      <c r="Q914" s="212"/>
      <c r="R914" s="218"/>
      <c r="S914" s="218"/>
      <c r="T914" s="212"/>
      <c r="U914" s="212"/>
      <c r="V914" s="218"/>
      <c r="W914" s="218"/>
      <c r="X914" s="212"/>
      <c r="Y914" s="212"/>
      <c r="Z914" s="218"/>
      <c r="AA914" s="218"/>
      <c r="AB914" s="212"/>
      <c r="AC914" s="212"/>
      <c r="AD914" s="218"/>
      <c r="AE914" s="218"/>
      <c r="AF914" s="212"/>
      <c r="AG914" s="212"/>
      <c r="AH914" s="218"/>
      <c r="AI914" s="218"/>
      <c r="AJ914" s="212"/>
      <c r="AK914" s="212"/>
      <c r="AL914" s="212"/>
      <c r="AM914" s="212"/>
      <c r="AN914" s="215"/>
      <c r="AO914" s="215"/>
      <c r="AP914" s="215"/>
      <c r="AQ914" s="209"/>
      <c r="AR914" s="121" t="s">
        <v>124</v>
      </c>
      <c r="AS914" s="121"/>
      <c r="AT914" s="121"/>
      <c r="AU914" s="121"/>
      <c r="AV914" s="121"/>
      <c r="AW914" s="121"/>
      <c r="AX914" s="121"/>
      <c r="AY914" s="122"/>
      <c r="AZ914" s="74"/>
    </row>
    <row r="915" spans="2:52" ht="22.5">
      <c r="B915" s="73"/>
      <c r="C915" s="222" t="s">
        <v>740</v>
      </c>
      <c r="D915" s="234" t="s">
        <v>741</v>
      </c>
      <c r="E915" s="228"/>
      <c r="F915" s="219" t="s">
        <v>121</v>
      </c>
      <c r="G915" s="210"/>
      <c r="H915" s="210"/>
      <c r="I915" s="216">
        <v>0</v>
      </c>
      <c r="J915" s="216">
        <v>0.25</v>
      </c>
      <c r="K915" s="219">
        <v>2012</v>
      </c>
      <c r="L915" s="219">
        <v>2013</v>
      </c>
      <c r="M915" s="216">
        <f>AY916</f>
        <v>2.92</v>
      </c>
      <c r="N915" s="216"/>
      <c r="O915" s="216">
        <f>AU916</f>
        <v>2.6</v>
      </c>
      <c r="P915" s="210"/>
      <c r="Q915" s="210"/>
      <c r="R915" s="216"/>
      <c r="S915" s="216"/>
      <c r="T915" s="210"/>
      <c r="U915" s="210"/>
      <c r="V915" s="216"/>
      <c r="W915" s="216"/>
      <c r="X915" s="210"/>
      <c r="Y915" s="210"/>
      <c r="Z915" s="216"/>
      <c r="AA915" s="216">
        <v>0.25</v>
      </c>
      <c r="AB915" s="210"/>
      <c r="AC915" s="210"/>
      <c r="AD915" s="216"/>
      <c r="AE915" s="216"/>
      <c r="AF915" s="210"/>
      <c r="AG915" s="210"/>
      <c r="AH915" s="216"/>
      <c r="AI915" s="216"/>
      <c r="AJ915" s="210"/>
      <c r="AK915" s="210"/>
      <c r="AL915" s="210"/>
      <c r="AM915" s="210"/>
      <c r="AN915" s="213">
        <f>P915+T915+X915+AB915+AF915+AJ915</f>
        <v>0</v>
      </c>
      <c r="AO915" s="213">
        <f>Q915+U915+Y915+AC915+AG915+AK915</f>
        <v>0</v>
      </c>
      <c r="AP915" s="213">
        <f>R915+V915+Z915+AD915+AH915+AL915</f>
        <v>0</v>
      </c>
      <c r="AQ915" s="209">
        <f>S915+W915+AA915+AE915+AI915+AM915</f>
        <v>0.25</v>
      </c>
      <c r="AR915" s="116" t="s">
        <v>122</v>
      </c>
      <c r="AS915" s="117">
        <f aca="true" t="shared" si="398" ref="AS915:AX915">SUM(AS916:AS917)</f>
        <v>0</v>
      </c>
      <c r="AT915" s="117">
        <f t="shared" si="398"/>
        <v>0.32</v>
      </c>
      <c r="AU915" s="117">
        <f t="shared" si="398"/>
        <v>2.6</v>
      </c>
      <c r="AV915" s="117">
        <f t="shared" si="398"/>
        <v>0</v>
      </c>
      <c r="AW915" s="117">
        <f t="shared" si="398"/>
        <v>0</v>
      </c>
      <c r="AX915" s="117">
        <f t="shared" si="398"/>
        <v>0</v>
      </c>
      <c r="AY915" s="98">
        <f>SUM(AS915:AX915)</f>
        <v>2.92</v>
      </c>
      <c r="AZ915" s="74"/>
    </row>
    <row r="916" spans="2:52" ht="90">
      <c r="B916" s="73"/>
      <c r="C916" s="223"/>
      <c r="D916" s="235"/>
      <c r="E916" s="229"/>
      <c r="F916" s="220"/>
      <c r="G916" s="211"/>
      <c r="H916" s="211"/>
      <c r="I916" s="217"/>
      <c r="J916" s="217"/>
      <c r="K916" s="220"/>
      <c r="L916" s="220"/>
      <c r="M916" s="217"/>
      <c r="N916" s="217"/>
      <c r="O916" s="217"/>
      <c r="P916" s="211"/>
      <c r="Q916" s="211"/>
      <c r="R916" s="217"/>
      <c r="S916" s="217"/>
      <c r="T916" s="211"/>
      <c r="U916" s="211"/>
      <c r="V916" s="217"/>
      <c r="W916" s="217"/>
      <c r="X916" s="211"/>
      <c r="Y916" s="211"/>
      <c r="Z916" s="217"/>
      <c r="AA916" s="217"/>
      <c r="AB916" s="211"/>
      <c r="AC916" s="211"/>
      <c r="AD916" s="217"/>
      <c r="AE916" s="217"/>
      <c r="AF916" s="211"/>
      <c r="AG916" s="211"/>
      <c r="AH916" s="217"/>
      <c r="AI916" s="217"/>
      <c r="AJ916" s="211"/>
      <c r="AK916" s="211"/>
      <c r="AL916" s="211"/>
      <c r="AM916" s="211"/>
      <c r="AN916" s="214"/>
      <c r="AO916" s="214"/>
      <c r="AP916" s="214"/>
      <c r="AQ916" s="209"/>
      <c r="AR916" s="118" t="s">
        <v>354</v>
      </c>
      <c r="AS916" s="119"/>
      <c r="AT916" s="119">
        <v>0.32</v>
      </c>
      <c r="AU916" s="119">
        <f>2.6</f>
        <v>2.6</v>
      </c>
      <c r="AV916" s="119"/>
      <c r="AW916" s="119"/>
      <c r="AX916" s="120"/>
      <c r="AY916" s="98">
        <f>SUM(AS916:AX916)</f>
        <v>2.92</v>
      </c>
      <c r="AZ916" s="74"/>
    </row>
    <row r="917" spans="2:52" ht="12.75">
      <c r="B917" s="73"/>
      <c r="C917" s="224"/>
      <c r="D917" s="236"/>
      <c r="E917" s="230"/>
      <c r="F917" s="221"/>
      <c r="G917" s="212"/>
      <c r="H917" s="212"/>
      <c r="I917" s="218"/>
      <c r="J917" s="218"/>
      <c r="K917" s="221"/>
      <c r="L917" s="221"/>
      <c r="M917" s="218"/>
      <c r="N917" s="218"/>
      <c r="O917" s="218"/>
      <c r="P917" s="212"/>
      <c r="Q917" s="212"/>
      <c r="R917" s="218"/>
      <c r="S917" s="218"/>
      <c r="T917" s="212"/>
      <c r="U917" s="212"/>
      <c r="V917" s="218"/>
      <c r="W917" s="218"/>
      <c r="X917" s="212"/>
      <c r="Y917" s="212"/>
      <c r="Z917" s="218"/>
      <c r="AA917" s="218"/>
      <c r="AB917" s="212"/>
      <c r="AC917" s="212"/>
      <c r="AD917" s="218"/>
      <c r="AE917" s="218"/>
      <c r="AF917" s="212"/>
      <c r="AG917" s="212"/>
      <c r="AH917" s="218"/>
      <c r="AI917" s="218"/>
      <c r="AJ917" s="212"/>
      <c r="AK917" s="212"/>
      <c r="AL917" s="212"/>
      <c r="AM917" s="212"/>
      <c r="AN917" s="215"/>
      <c r="AO917" s="215"/>
      <c r="AP917" s="215"/>
      <c r="AQ917" s="209"/>
      <c r="AR917" s="121" t="s">
        <v>124</v>
      </c>
      <c r="AS917" s="121"/>
      <c r="AT917" s="121"/>
      <c r="AU917" s="121"/>
      <c r="AV917" s="121"/>
      <c r="AW917" s="121"/>
      <c r="AX917" s="121"/>
      <c r="AY917" s="122"/>
      <c r="AZ917" s="74"/>
    </row>
    <row r="918" spans="2:52" ht="22.5">
      <c r="B918" s="73"/>
      <c r="C918" s="222" t="s">
        <v>742</v>
      </c>
      <c r="D918" s="234" t="s">
        <v>743</v>
      </c>
      <c r="E918" s="228"/>
      <c r="F918" s="219" t="s">
        <v>121</v>
      </c>
      <c r="G918" s="210"/>
      <c r="H918" s="210"/>
      <c r="I918" s="216">
        <v>0</v>
      </c>
      <c r="J918" s="216">
        <v>2.5</v>
      </c>
      <c r="K918" s="219">
        <v>2012</v>
      </c>
      <c r="L918" s="219">
        <v>2013</v>
      </c>
      <c r="M918" s="216">
        <f>AY919</f>
        <v>11.04</v>
      </c>
      <c r="N918" s="216"/>
      <c r="O918" s="216">
        <f>AU919</f>
        <v>0</v>
      </c>
      <c r="P918" s="210"/>
      <c r="Q918" s="210"/>
      <c r="R918" s="216"/>
      <c r="S918" s="216"/>
      <c r="T918" s="210"/>
      <c r="U918" s="210"/>
      <c r="V918" s="216"/>
      <c r="W918" s="216"/>
      <c r="X918" s="210"/>
      <c r="Y918" s="210"/>
      <c r="Z918" s="216"/>
      <c r="AA918" s="216">
        <v>2.5</v>
      </c>
      <c r="AB918" s="210"/>
      <c r="AC918" s="210"/>
      <c r="AD918" s="216"/>
      <c r="AE918" s="216"/>
      <c r="AF918" s="210"/>
      <c r="AG918" s="210"/>
      <c r="AH918" s="216"/>
      <c r="AI918" s="216"/>
      <c r="AJ918" s="210"/>
      <c r="AK918" s="210"/>
      <c r="AL918" s="210"/>
      <c r="AM918" s="210"/>
      <c r="AN918" s="213">
        <f>P918+T918+X918+AB918+AF918+AJ918</f>
        <v>0</v>
      </c>
      <c r="AO918" s="213">
        <f>Q918+U918+Y918+AC918+AG918+AK918</f>
        <v>0</v>
      </c>
      <c r="AP918" s="213">
        <f>R918+V918+Z918+AD918+AH918+AL918</f>
        <v>0</v>
      </c>
      <c r="AQ918" s="209">
        <f>S918+W918+AA918+AE918+AI918+AM918</f>
        <v>2.5</v>
      </c>
      <c r="AR918" s="116" t="s">
        <v>122</v>
      </c>
      <c r="AS918" s="117">
        <f aca="true" t="shared" si="399" ref="AS918:AX918">SUM(AS919:AS920)</f>
        <v>0</v>
      </c>
      <c r="AT918" s="117">
        <f t="shared" si="399"/>
        <v>11.04</v>
      </c>
      <c r="AU918" s="117">
        <f t="shared" si="399"/>
        <v>0</v>
      </c>
      <c r="AV918" s="117">
        <f t="shared" si="399"/>
        <v>0</v>
      </c>
      <c r="AW918" s="117">
        <f t="shared" si="399"/>
        <v>0</v>
      </c>
      <c r="AX918" s="117">
        <f t="shared" si="399"/>
        <v>0</v>
      </c>
      <c r="AY918" s="98">
        <f>SUM(AS918:AX918)</f>
        <v>11.04</v>
      </c>
      <c r="AZ918" s="74"/>
    </row>
    <row r="919" spans="2:52" ht="90">
      <c r="B919" s="73"/>
      <c r="C919" s="223"/>
      <c r="D919" s="235"/>
      <c r="E919" s="229"/>
      <c r="F919" s="220"/>
      <c r="G919" s="211"/>
      <c r="H919" s="211"/>
      <c r="I919" s="217"/>
      <c r="J919" s="217"/>
      <c r="K919" s="220"/>
      <c r="L919" s="220"/>
      <c r="M919" s="217"/>
      <c r="N919" s="217"/>
      <c r="O919" s="217"/>
      <c r="P919" s="211"/>
      <c r="Q919" s="211"/>
      <c r="R919" s="217"/>
      <c r="S919" s="217"/>
      <c r="T919" s="211"/>
      <c r="U919" s="211"/>
      <c r="V919" s="217"/>
      <c r="W919" s="217"/>
      <c r="X919" s="211"/>
      <c r="Y919" s="211"/>
      <c r="Z919" s="217"/>
      <c r="AA919" s="217"/>
      <c r="AB919" s="211"/>
      <c r="AC919" s="211"/>
      <c r="AD919" s="217"/>
      <c r="AE919" s="217"/>
      <c r="AF919" s="211"/>
      <c r="AG919" s="211"/>
      <c r="AH919" s="217"/>
      <c r="AI919" s="217"/>
      <c r="AJ919" s="211"/>
      <c r="AK919" s="211"/>
      <c r="AL919" s="211"/>
      <c r="AM919" s="211"/>
      <c r="AN919" s="214"/>
      <c r="AO919" s="214"/>
      <c r="AP919" s="214"/>
      <c r="AQ919" s="209"/>
      <c r="AR919" s="118" t="s">
        <v>354</v>
      </c>
      <c r="AS919" s="119"/>
      <c r="AT919" s="119">
        <v>11.04</v>
      </c>
      <c r="AU919" s="119">
        <v>0</v>
      </c>
      <c r="AV919" s="119"/>
      <c r="AW919" s="119"/>
      <c r="AX919" s="120"/>
      <c r="AY919" s="98">
        <f>SUM(AS919:AX919)</f>
        <v>11.04</v>
      </c>
      <c r="AZ919" s="74"/>
    </row>
    <row r="920" spans="2:52" ht="12.75">
      <c r="B920" s="73"/>
      <c r="C920" s="224"/>
      <c r="D920" s="236"/>
      <c r="E920" s="230"/>
      <c r="F920" s="221"/>
      <c r="G920" s="212"/>
      <c r="H920" s="212"/>
      <c r="I920" s="218"/>
      <c r="J920" s="218"/>
      <c r="K920" s="221"/>
      <c r="L920" s="221"/>
      <c r="M920" s="218"/>
      <c r="N920" s="218"/>
      <c r="O920" s="218"/>
      <c r="P920" s="212"/>
      <c r="Q920" s="212"/>
      <c r="R920" s="218"/>
      <c r="S920" s="218"/>
      <c r="T920" s="212"/>
      <c r="U920" s="212"/>
      <c r="V920" s="218"/>
      <c r="W920" s="218"/>
      <c r="X920" s="212"/>
      <c r="Y920" s="212"/>
      <c r="Z920" s="218"/>
      <c r="AA920" s="218"/>
      <c r="AB920" s="212"/>
      <c r="AC920" s="212"/>
      <c r="AD920" s="218"/>
      <c r="AE920" s="218"/>
      <c r="AF920" s="212"/>
      <c r="AG920" s="212"/>
      <c r="AH920" s="218"/>
      <c r="AI920" s="218"/>
      <c r="AJ920" s="212"/>
      <c r="AK920" s="212"/>
      <c r="AL920" s="212"/>
      <c r="AM920" s="212"/>
      <c r="AN920" s="215"/>
      <c r="AO920" s="215"/>
      <c r="AP920" s="215"/>
      <c r="AQ920" s="209"/>
      <c r="AR920" s="121" t="s">
        <v>124</v>
      </c>
      <c r="AS920" s="121"/>
      <c r="AT920" s="121"/>
      <c r="AU920" s="121"/>
      <c r="AV920" s="121"/>
      <c r="AW920" s="121"/>
      <c r="AX920" s="121"/>
      <c r="AY920" s="122"/>
      <c r="AZ920" s="74"/>
    </row>
    <row r="921" spans="2:52" ht="22.5">
      <c r="B921" s="73"/>
      <c r="C921" s="222" t="s">
        <v>744</v>
      </c>
      <c r="D921" s="234" t="s">
        <v>745</v>
      </c>
      <c r="E921" s="228"/>
      <c r="F921" s="219" t="s">
        <v>121</v>
      </c>
      <c r="G921" s="210"/>
      <c r="H921" s="210"/>
      <c r="I921" s="216">
        <v>0</v>
      </c>
      <c r="J921" s="216">
        <v>2.5</v>
      </c>
      <c r="K921" s="219">
        <v>2012</v>
      </c>
      <c r="L921" s="219">
        <v>2014</v>
      </c>
      <c r="M921" s="216">
        <f>AY922</f>
        <v>7.7700000000000005</v>
      </c>
      <c r="N921" s="216"/>
      <c r="O921" s="216">
        <f>AU922</f>
        <v>0</v>
      </c>
      <c r="P921" s="210"/>
      <c r="Q921" s="210"/>
      <c r="R921" s="216"/>
      <c r="S921" s="216"/>
      <c r="T921" s="210"/>
      <c r="U921" s="210"/>
      <c r="V921" s="216"/>
      <c r="W921" s="216"/>
      <c r="X921" s="210"/>
      <c r="Y921" s="210"/>
      <c r="Z921" s="216"/>
      <c r="AA921" s="216"/>
      <c r="AB921" s="210"/>
      <c r="AC921" s="210"/>
      <c r="AD921" s="216"/>
      <c r="AE921" s="216">
        <v>2.5</v>
      </c>
      <c r="AF921" s="210"/>
      <c r="AG921" s="210"/>
      <c r="AH921" s="216"/>
      <c r="AI921" s="216"/>
      <c r="AJ921" s="210"/>
      <c r="AK921" s="210"/>
      <c r="AL921" s="210"/>
      <c r="AM921" s="210"/>
      <c r="AN921" s="213">
        <f>P921+T921+X921+AB921+AF921+AJ921</f>
        <v>0</v>
      </c>
      <c r="AO921" s="213">
        <f>Q921+U921+Y921+AC921+AG921+AK921</f>
        <v>0</v>
      </c>
      <c r="AP921" s="213">
        <f>R921+V921+Z921+AD921+AH921+AL921</f>
        <v>0</v>
      </c>
      <c r="AQ921" s="209">
        <f>S921+W921+AA921+AE921+AI921+AM921</f>
        <v>2.5</v>
      </c>
      <c r="AR921" s="116" t="s">
        <v>122</v>
      </c>
      <c r="AS921" s="117">
        <f aca="true" t="shared" si="400" ref="AS921:AX921">SUM(AS922:AS923)</f>
        <v>0</v>
      </c>
      <c r="AT921" s="117">
        <f t="shared" si="400"/>
        <v>4.57</v>
      </c>
      <c r="AU921" s="117">
        <f t="shared" si="400"/>
        <v>0</v>
      </c>
      <c r="AV921" s="117">
        <f t="shared" si="400"/>
        <v>3.2</v>
      </c>
      <c r="AW921" s="117">
        <f t="shared" si="400"/>
        <v>0</v>
      </c>
      <c r="AX921" s="117">
        <f t="shared" si="400"/>
        <v>0</v>
      </c>
      <c r="AY921" s="98">
        <f>SUM(AS921:AX921)</f>
        <v>7.7700000000000005</v>
      </c>
      <c r="AZ921" s="74"/>
    </row>
    <row r="922" spans="2:52" ht="90">
      <c r="B922" s="73"/>
      <c r="C922" s="223"/>
      <c r="D922" s="235"/>
      <c r="E922" s="229"/>
      <c r="F922" s="220"/>
      <c r="G922" s="211"/>
      <c r="H922" s="211"/>
      <c r="I922" s="217"/>
      <c r="J922" s="217"/>
      <c r="K922" s="220"/>
      <c r="L922" s="220"/>
      <c r="M922" s="217"/>
      <c r="N922" s="217"/>
      <c r="O922" s="217"/>
      <c r="P922" s="211"/>
      <c r="Q922" s="211"/>
      <c r="R922" s="217"/>
      <c r="S922" s="217"/>
      <c r="T922" s="211"/>
      <c r="U922" s="211"/>
      <c r="V922" s="217"/>
      <c r="W922" s="217"/>
      <c r="X922" s="211"/>
      <c r="Y922" s="211"/>
      <c r="Z922" s="217"/>
      <c r="AA922" s="217"/>
      <c r="AB922" s="211"/>
      <c r="AC922" s="211"/>
      <c r="AD922" s="217"/>
      <c r="AE922" s="217"/>
      <c r="AF922" s="211"/>
      <c r="AG922" s="211"/>
      <c r="AH922" s="217"/>
      <c r="AI922" s="217"/>
      <c r="AJ922" s="211"/>
      <c r="AK922" s="211"/>
      <c r="AL922" s="211"/>
      <c r="AM922" s="211"/>
      <c r="AN922" s="214"/>
      <c r="AO922" s="214"/>
      <c r="AP922" s="214"/>
      <c r="AQ922" s="209"/>
      <c r="AR922" s="118" t="s">
        <v>354</v>
      </c>
      <c r="AS922" s="119"/>
      <c r="AT922" s="119">
        <v>4.57</v>
      </c>
      <c r="AU922" s="119">
        <v>0</v>
      </c>
      <c r="AV922" s="119">
        <v>3.2</v>
      </c>
      <c r="AW922" s="119"/>
      <c r="AX922" s="120"/>
      <c r="AY922" s="98">
        <f>SUM(AS922:AX922)</f>
        <v>7.7700000000000005</v>
      </c>
      <c r="AZ922" s="74"/>
    </row>
    <row r="923" spans="2:52" ht="12.75">
      <c r="B923" s="73"/>
      <c r="C923" s="224"/>
      <c r="D923" s="236"/>
      <c r="E923" s="230"/>
      <c r="F923" s="221"/>
      <c r="G923" s="212"/>
      <c r="H923" s="212"/>
      <c r="I923" s="218"/>
      <c r="J923" s="218"/>
      <c r="K923" s="221"/>
      <c r="L923" s="221"/>
      <c r="M923" s="218"/>
      <c r="N923" s="218"/>
      <c r="O923" s="218"/>
      <c r="P923" s="212"/>
      <c r="Q923" s="212"/>
      <c r="R923" s="218"/>
      <c r="S923" s="218"/>
      <c r="T923" s="212"/>
      <c r="U923" s="212"/>
      <c r="V923" s="218"/>
      <c r="W923" s="218"/>
      <c r="X923" s="212"/>
      <c r="Y923" s="212"/>
      <c r="Z923" s="218"/>
      <c r="AA923" s="218"/>
      <c r="AB923" s="212"/>
      <c r="AC923" s="212"/>
      <c r="AD923" s="218"/>
      <c r="AE923" s="218"/>
      <c r="AF923" s="212"/>
      <c r="AG923" s="212"/>
      <c r="AH923" s="218"/>
      <c r="AI923" s="218"/>
      <c r="AJ923" s="212"/>
      <c r="AK923" s="212"/>
      <c r="AL923" s="212"/>
      <c r="AM923" s="212"/>
      <c r="AN923" s="215"/>
      <c r="AO923" s="215"/>
      <c r="AP923" s="215"/>
      <c r="AQ923" s="209"/>
      <c r="AR923" s="121" t="s">
        <v>124</v>
      </c>
      <c r="AS923" s="121"/>
      <c r="AT923" s="121"/>
      <c r="AU923" s="121"/>
      <c r="AV923" s="121"/>
      <c r="AW923" s="121"/>
      <c r="AX923" s="121"/>
      <c r="AY923" s="122"/>
      <c r="AZ923" s="74"/>
    </row>
    <row r="924" spans="2:52" ht="22.5">
      <c r="B924" s="73"/>
      <c r="C924" s="222" t="s">
        <v>746</v>
      </c>
      <c r="D924" s="234" t="s">
        <v>747</v>
      </c>
      <c r="E924" s="228"/>
      <c r="F924" s="219" t="s">
        <v>121</v>
      </c>
      <c r="G924" s="210"/>
      <c r="H924" s="210"/>
      <c r="I924" s="216">
        <v>0</v>
      </c>
      <c r="J924" s="216">
        <v>0.4</v>
      </c>
      <c r="K924" s="219">
        <v>2013</v>
      </c>
      <c r="L924" s="219">
        <v>2013</v>
      </c>
      <c r="M924" s="216">
        <f>AY925</f>
        <v>3.85</v>
      </c>
      <c r="N924" s="216"/>
      <c r="O924" s="216">
        <f>AU925</f>
        <v>0</v>
      </c>
      <c r="P924" s="210"/>
      <c r="Q924" s="210"/>
      <c r="R924" s="216"/>
      <c r="S924" s="216"/>
      <c r="T924" s="210"/>
      <c r="U924" s="210"/>
      <c r="V924" s="216"/>
      <c r="W924" s="216"/>
      <c r="X924" s="210"/>
      <c r="Y924" s="210"/>
      <c r="Z924" s="216"/>
      <c r="AA924" s="216"/>
      <c r="AB924" s="210"/>
      <c r="AC924" s="210"/>
      <c r="AD924" s="216"/>
      <c r="AE924" s="216">
        <v>0.4</v>
      </c>
      <c r="AF924" s="210"/>
      <c r="AG924" s="210"/>
      <c r="AH924" s="216"/>
      <c r="AI924" s="216"/>
      <c r="AJ924" s="210"/>
      <c r="AK924" s="210"/>
      <c r="AL924" s="210"/>
      <c r="AM924" s="210"/>
      <c r="AN924" s="213">
        <f>P924+T924+X924+AB924+AF924+AJ924</f>
        <v>0</v>
      </c>
      <c r="AO924" s="213">
        <f>Q924+U924+Y924+AC924+AG924+AK924</f>
        <v>0</v>
      </c>
      <c r="AP924" s="213">
        <f>R924+V924+Z924+AD924+AH924+AL924</f>
        <v>0</v>
      </c>
      <c r="AQ924" s="209">
        <f>S924+W924+AA924+AE924+AI924+AM924</f>
        <v>0.4</v>
      </c>
      <c r="AR924" s="116" t="s">
        <v>122</v>
      </c>
      <c r="AS924" s="117">
        <f aca="true" t="shared" si="401" ref="AS924:AX924">SUM(AS925:AS926)</f>
        <v>0</v>
      </c>
      <c r="AT924" s="117">
        <f t="shared" si="401"/>
        <v>1.4</v>
      </c>
      <c r="AU924" s="117">
        <f t="shared" si="401"/>
        <v>0</v>
      </c>
      <c r="AV924" s="117">
        <f t="shared" si="401"/>
        <v>2.45</v>
      </c>
      <c r="AW924" s="117">
        <f t="shared" si="401"/>
        <v>0</v>
      </c>
      <c r="AX924" s="117">
        <f t="shared" si="401"/>
        <v>0</v>
      </c>
      <c r="AY924" s="98">
        <f>SUM(AS924:AX924)</f>
        <v>3.85</v>
      </c>
      <c r="AZ924" s="74"/>
    </row>
    <row r="925" spans="2:52" ht="45">
      <c r="B925" s="73"/>
      <c r="C925" s="223"/>
      <c r="D925" s="235"/>
      <c r="E925" s="229"/>
      <c r="F925" s="220"/>
      <c r="G925" s="211"/>
      <c r="H925" s="211"/>
      <c r="I925" s="217"/>
      <c r="J925" s="217"/>
      <c r="K925" s="220"/>
      <c r="L925" s="220"/>
      <c r="M925" s="217"/>
      <c r="N925" s="217"/>
      <c r="O925" s="217"/>
      <c r="P925" s="211"/>
      <c r="Q925" s="211"/>
      <c r="R925" s="217"/>
      <c r="S925" s="217"/>
      <c r="T925" s="211"/>
      <c r="U925" s="211"/>
      <c r="V925" s="217"/>
      <c r="W925" s="217"/>
      <c r="X925" s="211"/>
      <c r="Y925" s="211"/>
      <c r="Z925" s="217"/>
      <c r="AA925" s="217"/>
      <c r="AB925" s="211"/>
      <c r="AC925" s="211"/>
      <c r="AD925" s="217"/>
      <c r="AE925" s="217"/>
      <c r="AF925" s="211"/>
      <c r="AG925" s="211"/>
      <c r="AH925" s="217"/>
      <c r="AI925" s="217"/>
      <c r="AJ925" s="211"/>
      <c r="AK925" s="211"/>
      <c r="AL925" s="211"/>
      <c r="AM925" s="211"/>
      <c r="AN925" s="214"/>
      <c r="AO925" s="214"/>
      <c r="AP925" s="214"/>
      <c r="AQ925" s="209"/>
      <c r="AR925" s="118" t="s">
        <v>123</v>
      </c>
      <c r="AS925" s="119"/>
      <c r="AT925" s="119">
        <v>1.4</v>
      </c>
      <c r="AU925" s="119">
        <v>0</v>
      </c>
      <c r="AV925" s="119">
        <v>2.45</v>
      </c>
      <c r="AW925" s="119"/>
      <c r="AX925" s="120"/>
      <c r="AY925" s="98">
        <f>SUM(AS925:AX925)</f>
        <v>3.85</v>
      </c>
      <c r="AZ925" s="74"/>
    </row>
    <row r="926" spans="2:52" ht="12.75">
      <c r="B926" s="73"/>
      <c r="C926" s="224"/>
      <c r="D926" s="236"/>
      <c r="E926" s="230"/>
      <c r="F926" s="221"/>
      <c r="G926" s="212"/>
      <c r="H926" s="212"/>
      <c r="I926" s="218"/>
      <c r="J926" s="218"/>
      <c r="K926" s="221"/>
      <c r="L926" s="221"/>
      <c r="M926" s="218"/>
      <c r="N926" s="218"/>
      <c r="O926" s="218"/>
      <c r="P926" s="212"/>
      <c r="Q926" s="212"/>
      <c r="R926" s="218"/>
      <c r="S926" s="218"/>
      <c r="T926" s="212"/>
      <c r="U926" s="212"/>
      <c r="V926" s="218"/>
      <c r="W926" s="218"/>
      <c r="X926" s="212"/>
      <c r="Y926" s="212"/>
      <c r="Z926" s="218"/>
      <c r="AA926" s="218"/>
      <c r="AB926" s="212"/>
      <c r="AC926" s="212"/>
      <c r="AD926" s="218"/>
      <c r="AE926" s="218"/>
      <c r="AF926" s="212"/>
      <c r="AG926" s="212"/>
      <c r="AH926" s="218"/>
      <c r="AI926" s="218"/>
      <c r="AJ926" s="212"/>
      <c r="AK926" s="212"/>
      <c r="AL926" s="212"/>
      <c r="AM926" s="212"/>
      <c r="AN926" s="215"/>
      <c r="AO926" s="215"/>
      <c r="AP926" s="215"/>
      <c r="AQ926" s="209"/>
      <c r="AR926" s="121" t="s">
        <v>124</v>
      </c>
      <c r="AS926" s="121"/>
      <c r="AT926" s="121"/>
      <c r="AU926" s="121"/>
      <c r="AV926" s="121"/>
      <c r="AW926" s="121"/>
      <c r="AX926" s="121"/>
      <c r="AY926" s="122"/>
      <c r="AZ926" s="74"/>
    </row>
    <row r="927" spans="2:52" ht="22.5">
      <c r="B927" s="73"/>
      <c r="C927" s="222" t="s">
        <v>748</v>
      </c>
      <c r="D927" s="234" t="s">
        <v>749</v>
      </c>
      <c r="E927" s="228"/>
      <c r="F927" s="219" t="s">
        <v>121</v>
      </c>
      <c r="G927" s="210"/>
      <c r="H927" s="210"/>
      <c r="I927" s="216">
        <v>0</v>
      </c>
      <c r="J927" s="216">
        <v>0.5</v>
      </c>
      <c r="K927" s="219">
        <v>2012</v>
      </c>
      <c r="L927" s="219">
        <v>2013</v>
      </c>
      <c r="M927" s="216">
        <f>AY928</f>
        <v>13.48016</v>
      </c>
      <c r="N927" s="216"/>
      <c r="O927" s="216">
        <f>AU928</f>
        <v>6.7401599999999995</v>
      </c>
      <c r="P927" s="210"/>
      <c r="Q927" s="210"/>
      <c r="R927" s="216"/>
      <c r="S927" s="216"/>
      <c r="T927" s="210"/>
      <c r="U927" s="210"/>
      <c r="V927" s="216"/>
      <c r="W927" s="216"/>
      <c r="X927" s="210"/>
      <c r="Y927" s="210"/>
      <c r="Z927" s="216"/>
      <c r="AA927" s="216"/>
      <c r="AB927" s="210"/>
      <c r="AC927" s="210"/>
      <c r="AD927" s="216"/>
      <c r="AE927" s="216">
        <v>0.5</v>
      </c>
      <c r="AF927" s="210"/>
      <c r="AG927" s="210"/>
      <c r="AH927" s="216"/>
      <c r="AI927" s="216"/>
      <c r="AJ927" s="210"/>
      <c r="AK927" s="210"/>
      <c r="AL927" s="210"/>
      <c r="AM927" s="210"/>
      <c r="AN927" s="213">
        <f>P927+T927+X927+AB927+AF927+AJ927</f>
        <v>0</v>
      </c>
      <c r="AO927" s="213">
        <f>Q927+U927+Y927+AC927+AG927+AK927</f>
        <v>0</v>
      </c>
      <c r="AP927" s="213">
        <f>R927+V927+Z927+AD927+AH927+AL927</f>
        <v>0</v>
      </c>
      <c r="AQ927" s="209">
        <f>S927+W927+AA927+AE927+AI927+AM927</f>
        <v>0.5</v>
      </c>
      <c r="AR927" s="116" t="s">
        <v>122</v>
      </c>
      <c r="AS927" s="117">
        <f aca="true" t="shared" si="402" ref="AS927:AX927">SUM(AS928:AS929)</f>
        <v>0</v>
      </c>
      <c r="AT927" s="117">
        <f t="shared" si="402"/>
        <v>6.74</v>
      </c>
      <c r="AU927" s="117">
        <f t="shared" si="402"/>
        <v>6.7401599999999995</v>
      </c>
      <c r="AV927" s="117">
        <f t="shared" si="402"/>
        <v>0</v>
      </c>
      <c r="AW927" s="117">
        <f t="shared" si="402"/>
        <v>0</v>
      </c>
      <c r="AX927" s="117">
        <f t="shared" si="402"/>
        <v>0</v>
      </c>
      <c r="AY927" s="98">
        <f>SUM(AS927:AX927)</f>
        <v>13.48016</v>
      </c>
      <c r="AZ927" s="74"/>
    </row>
    <row r="928" spans="2:52" ht="90">
      <c r="B928" s="73"/>
      <c r="C928" s="223"/>
      <c r="D928" s="235"/>
      <c r="E928" s="229"/>
      <c r="F928" s="220"/>
      <c r="G928" s="211"/>
      <c r="H928" s="211"/>
      <c r="I928" s="217"/>
      <c r="J928" s="217"/>
      <c r="K928" s="220"/>
      <c r="L928" s="220"/>
      <c r="M928" s="217"/>
      <c r="N928" s="217"/>
      <c r="O928" s="217"/>
      <c r="P928" s="211"/>
      <c r="Q928" s="211"/>
      <c r="R928" s="217"/>
      <c r="S928" s="217"/>
      <c r="T928" s="211"/>
      <c r="U928" s="211"/>
      <c r="V928" s="217"/>
      <c r="W928" s="217"/>
      <c r="X928" s="211"/>
      <c r="Y928" s="211"/>
      <c r="Z928" s="217"/>
      <c r="AA928" s="217"/>
      <c r="AB928" s="211"/>
      <c r="AC928" s="211"/>
      <c r="AD928" s="217"/>
      <c r="AE928" s="217"/>
      <c r="AF928" s="211"/>
      <c r="AG928" s="211"/>
      <c r="AH928" s="217"/>
      <c r="AI928" s="217"/>
      <c r="AJ928" s="211"/>
      <c r="AK928" s="211"/>
      <c r="AL928" s="211"/>
      <c r="AM928" s="211"/>
      <c r="AN928" s="214"/>
      <c r="AO928" s="214"/>
      <c r="AP928" s="214"/>
      <c r="AQ928" s="209"/>
      <c r="AR928" s="118" t="s">
        <v>354</v>
      </c>
      <c r="AS928" s="119"/>
      <c r="AT928" s="119">
        <v>6.74</v>
      </c>
      <c r="AU928" s="119">
        <f>5.712*1.18</f>
        <v>6.7401599999999995</v>
      </c>
      <c r="AV928" s="119"/>
      <c r="AW928" s="119"/>
      <c r="AX928" s="120"/>
      <c r="AY928" s="98">
        <f>SUM(AS928:AX928)</f>
        <v>13.48016</v>
      </c>
      <c r="AZ928" s="74"/>
    </row>
    <row r="929" spans="2:52" ht="12.75">
      <c r="B929" s="73"/>
      <c r="C929" s="224"/>
      <c r="D929" s="236"/>
      <c r="E929" s="230"/>
      <c r="F929" s="221"/>
      <c r="G929" s="212"/>
      <c r="H929" s="212"/>
      <c r="I929" s="218"/>
      <c r="J929" s="218"/>
      <c r="K929" s="221"/>
      <c r="L929" s="221"/>
      <c r="M929" s="218"/>
      <c r="N929" s="218"/>
      <c r="O929" s="218"/>
      <c r="P929" s="212"/>
      <c r="Q929" s="212"/>
      <c r="R929" s="218"/>
      <c r="S929" s="218"/>
      <c r="T929" s="212"/>
      <c r="U929" s="212"/>
      <c r="V929" s="218"/>
      <c r="W929" s="218"/>
      <c r="X929" s="212"/>
      <c r="Y929" s="212"/>
      <c r="Z929" s="218"/>
      <c r="AA929" s="218"/>
      <c r="AB929" s="212"/>
      <c r="AC929" s="212"/>
      <c r="AD929" s="218"/>
      <c r="AE929" s="218"/>
      <c r="AF929" s="212"/>
      <c r="AG929" s="212"/>
      <c r="AH929" s="218"/>
      <c r="AI929" s="218"/>
      <c r="AJ929" s="212"/>
      <c r="AK929" s="212"/>
      <c r="AL929" s="212"/>
      <c r="AM929" s="212"/>
      <c r="AN929" s="215"/>
      <c r="AO929" s="215"/>
      <c r="AP929" s="215"/>
      <c r="AQ929" s="209"/>
      <c r="AR929" s="121" t="s">
        <v>124</v>
      </c>
      <c r="AS929" s="121"/>
      <c r="AT929" s="121"/>
      <c r="AU929" s="121"/>
      <c r="AV929" s="121"/>
      <c r="AW929" s="121"/>
      <c r="AX929" s="121"/>
      <c r="AY929" s="122"/>
      <c r="AZ929" s="74"/>
    </row>
    <row r="930" spans="2:52" ht="22.5">
      <c r="B930" s="73"/>
      <c r="C930" s="222" t="s">
        <v>750</v>
      </c>
      <c r="D930" s="234" t="s">
        <v>751</v>
      </c>
      <c r="E930" s="228"/>
      <c r="F930" s="219" t="s">
        <v>121</v>
      </c>
      <c r="G930" s="210"/>
      <c r="H930" s="210"/>
      <c r="I930" s="216">
        <v>0</v>
      </c>
      <c r="J930" s="216">
        <v>0.4</v>
      </c>
      <c r="K930" s="219">
        <v>2012</v>
      </c>
      <c r="L930" s="219">
        <v>2013</v>
      </c>
      <c r="M930" s="216">
        <f>AY931</f>
        <v>7.17</v>
      </c>
      <c r="N930" s="216"/>
      <c r="O930" s="216">
        <f>AU931</f>
        <v>7</v>
      </c>
      <c r="P930" s="210"/>
      <c r="Q930" s="210"/>
      <c r="R930" s="216"/>
      <c r="S930" s="216"/>
      <c r="T930" s="210"/>
      <c r="U930" s="210"/>
      <c r="V930" s="216"/>
      <c r="W930" s="216"/>
      <c r="X930" s="210"/>
      <c r="Y930" s="210"/>
      <c r="Z930" s="216"/>
      <c r="AA930" s="216">
        <v>0.4</v>
      </c>
      <c r="AB930" s="210"/>
      <c r="AC930" s="210"/>
      <c r="AD930" s="216"/>
      <c r="AE930" s="216"/>
      <c r="AF930" s="210"/>
      <c r="AG930" s="210"/>
      <c r="AH930" s="216"/>
      <c r="AI930" s="216"/>
      <c r="AJ930" s="210"/>
      <c r="AK930" s="210"/>
      <c r="AL930" s="210"/>
      <c r="AM930" s="210"/>
      <c r="AN930" s="213">
        <f>P930+T930+X930+AB930+AF930+AJ930</f>
        <v>0</v>
      </c>
      <c r="AO930" s="213">
        <f>Q930+U930+Y930+AC930+AG930+AK930</f>
        <v>0</v>
      </c>
      <c r="AP930" s="213">
        <f>R930+V930+Z930+AD930+AH930+AL930</f>
        <v>0</v>
      </c>
      <c r="AQ930" s="209">
        <f>S930+W930+AA930+AE930+AI930+AM930</f>
        <v>0.4</v>
      </c>
      <c r="AR930" s="116" t="s">
        <v>122</v>
      </c>
      <c r="AS930" s="117">
        <f aca="true" t="shared" si="403" ref="AS930:AX930">SUM(AS931:AS932)</f>
        <v>0</v>
      </c>
      <c r="AT930" s="117">
        <f t="shared" si="403"/>
        <v>0.17</v>
      </c>
      <c r="AU930" s="117">
        <f t="shared" si="403"/>
        <v>7</v>
      </c>
      <c r="AV930" s="117">
        <f t="shared" si="403"/>
        <v>0</v>
      </c>
      <c r="AW930" s="117">
        <f t="shared" si="403"/>
        <v>0</v>
      </c>
      <c r="AX930" s="117">
        <f t="shared" si="403"/>
        <v>0</v>
      </c>
      <c r="AY930" s="98">
        <f>SUM(AS930:AX930)</f>
        <v>7.17</v>
      </c>
      <c r="AZ930" s="74"/>
    </row>
    <row r="931" spans="2:52" ht="45">
      <c r="B931" s="73"/>
      <c r="C931" s="223"/>
      <c r="D931" s="235"/>
      <c r="E931" s="229"/>
      <c r="F931" s="220"/>
      <c r="G931" s="211"/>
      <c r="H931" s="211"/>
      <c r="I931" s="217"/>
      <c r="J931" s="217"/>
      <c r="K931" s="220"/>
      <c r="L931" s="220"/>
      <c r="M931" s="217"/>
      <c r="N931" s="217"/>
      <c r="O931" s="217"/>
      <c r="P931" s="211"/>
      <c r="Q931" s="211"/>
      <c r="R931" s="217"/>
      <c r="S931" s="217"/>
      <c r="T931" s="211"/>
      <c r="U931" s="211"/>
      <c r="V931" s="217"/>
      <c r="W931" s="217"/>
      <c r="X931" s="211"/>
      <c r="Y931" s="211"/>
      <c r="Z931" s="217"/>
      <c r="AA931" s="217"/>
      <c r="AB931" s="211"/>
      <c r="AC931" s="211"/>
      <c r="AD931" s="217"/>
      <c r="AE931" s="217"/>
      <c r="AF931" s="211"/>
      <c r="AG931" s="211"/>
      <c r="AH931" s="217"/>
      <c r="AI931" s="217"/>
      <c r="AJ931" s="211"/>
      <c r="AK931" s="211"/>
      <c r="AL931" s="211"/>
      <c r="AM931" s="211"/>
      <c r="AN931" s="214"/>
      <c r="AO931" s="214"/>
      <c r="AP931" s="214"/>
      <c r="AQ931" s="209"/>
      <c r="AR931" s="118" t="s">
        <v>123</v>
      </c>
      <c r="AS931" s="119"/>
      <c r="AT931" s="119">
        <v>0.17</v>
      </c>
      <c r="AU931" s="119">
        <v>7</v>
      </c>
      <c r="AV931" s="119"/>
      <c r="AW931" s="119"/>
      <c r="AX931" s="120"/>
      <c r="AY931" s="98">
        <f>SUM(AS931:AX931)</f>
        <v>7.17</v>
      </c>
      <c r="AZ931" s="74"/>
    </row>
    <row r="932" spans="2:52" ht="12.75">
      <c r="B932" s="73"/>
      <c r="C932" s="224"/>
      <c r="D932" s="236"/>
      <c r="E932" s="230"/>
      <c r="F932" s="221"/>
      <c r="G932" s="212"/>
      <c r="H932" s="212"/>
      <c r="I932" s="218"/>
      <c r="J932" s="218"/>
      <c r="K932" s="221"/>
      <c r="L932" s="221"/>
      <c r="M932" s="218"/>
      <c r="N932" s="218"/>
      <c r="O932" s="218"/>
      <c r="P932" s="212"/>
      <c r="Q932" s="212"/>
      <c r="R932" s="218"/>
      <c r="S932" s="218"/>
      <c r="T932" s="212"/>
      <c r="U932" s="212"/>
      <c r="V932" s="218"/>
      <c r="W932" s="218"/>
      <c r="X932" s="212"/>
      <c r="Y932" s="212"/>
      <c r="Z932" s="218"/>
      <c r="AA932" s="218"/>
      <c r="AB932" s="212"/>
      <c r="AC932" s="212"/>
      <c r="AD932" s="218"/>
      <c r="AE932" s="218"/>
      <c r="AF932" s="212"/>
      <c r="AG932" s="212"/>
      <c r="AH932" s="218"/>
      <c r="AI932" s="218"/>
      <c r="AJ932" s="212"/>
      <c r="AK932" s="212"/>
      <c r="AL932" s="212"/>
      <c r="AM932" s="212"/>
      <c r="AN932" s="215"/>
      <c r="AO932" s="215"/>
      <c r="AP932" s="215"/>
      <c r="AQ932" s="209"/>
      <c r="AR932" s="121" t="s">
        <v>124</v>
      </c>
      <c r="AS932" s="121"/>
      <c r="AT932" s="121"/>
      <c r="AU932" s="121"/>
      <c r="AV932" s="121"/>
      <c r="AW932" s="121"/>
      <c r="AX932" s="121"/>
      <c r="AY932" s="122"/>
      <c r="AZ932" s="74"/>
    </row>
    <row r="933" spans="2:52" ht="22.5">
      <c r="B933" s="73"/>
      <c r="C933" s="222" t="s">
        <v>752</v>
      </c>
      <c r="D933" s="234" t="s">
        <v>753</v>
      </c>
      <c r="E933" s="228"/>
      <c r="F933" s="219" t="s">
        <v>121</v>
      </c>
      <c r="G933" s="210"/>
      <c r="H933" s="210"/>
      <c r="I933" s="216">
        <v>0</v>
      </c>
      <c r="J933" s="216">
        <v>0.4</v>
      </c>
      <c r="K933" s="219">
        <v>2012</v>
      </c>
      <c r="L933" s="219">
        <v>2014</v>
      </c>
      <c r="M933" s="216">
        <f>AY934</f>
        <v>4</v>
      </c>
      <c r="N933" s="216"/>
      <c r="O933" s="216">
        <f>AU934</f>
        <v>1.2</v>
      </c>
      <c r="P933" s="210"/>
      <c r="Q933" s="210"/>
      <c r="R933" s="216"/>
      <c r="S933" s="216"/>
      <c r="T933" s="210"/>
      <c r="U933" s="210"/>
      <c r="V933" s="216"/>
      <c r="W933" s="216"/>
      <c r="X933" s="210"/>
      <c r="Y933" s="210"/>
      <c r="Z933" s="216"/>
      <c r="AA933" s="216"/>
      <c r="AB933" s="210"/>
      <c r="AC933" s="210"/>
      <c r="AD933" s="216"/>
      <c r="AE933" s="216">
        <v>0.4</v>
      </c>
      <c r="AF933" s="210"/>
      <c r="AG933" s="210"/>
      <c r="AH933" s="216"/>
      <c r="AI933" s="216"/>
      <c r="AJ933" s="210"/>
      <c r="AK933" s="210"/>
      <c r="AL933" s="210"/>
      <c r="AM933" s="210"/>
      <c r="AN933" s="213">
        <f>P933+T933+X933+AB933+AF933+AJ933</f>
        <v>0</v>
      </c>
      <c r="AO933" s="213">
        <f>Q933+U933+Y933+AC933+AG933+AK933</f>
        <v>0</v>
      </c>
      <c r="AP933" s="213">
        <f>R933+V933+Z933+AD933+AH933+AL933</f>
        <v>0</v>
      </c>
      <c r="AQ933" s="209">
        <f>S933+W933+AA933+AE933+AI933+AM933</f>
        <v>0.4</v>
      </c>
      <c r="AR933" s="116" t="s">
        <v>122</v>
      </c>
      <c r="AS933" s="117">
        <f aca="true" t="shared" si="404" ref="AS933:AX933">SUM(AS934:AS935)</f>
        <v>0</v>
      </c>
      <c r="AT933" s="117">
        <f t="shared" si="404"/>
        <v>0.7</v>
      </c>
      <c r="AU933" s="117">
        <f t="shared" si="404"/>
        <v>1.2</v>
      </c>
      <c r="AV933" s="117">
        <f t="shared" si="404"/>
        <v>2.1</v>
      </c>
      <c r="AW933" s="117">
        <f t="shared" si="404"/>
        <v>0</v>
      </c>
      <c r="AX933" s="117">
        <f t="shared" si="404"/>
        <v>0</v>
      </c>
      <c r="AY933" s="98">
        <f>SUM(AS933:AX933)</f>
        <v>4</v>
      </c>
      <c r="AZ933" s="74"/>
    </row>
    <row r="934" spans="2:52" ht="45">
      <c r="B934" s="73"/>
      <c r="C934" s="223"/>
      <c r="D934" s="235"/>
      <c r="E934" s="229"/>
      <c r="F934" s="220"/>
      <c r="G934" s="211"/>
      <c r="H934" s="211"/>
      <c r="I934" s="217"/>
      <c r="J934" s="217"/>
      <c r="K934" s="220"/>
      <c r="L934" s="220"/>
      <c r="M934" s="217"/>
      <c r="N934" s="217"/>
      <c r="O934" s="217"/>
      <c r="P934" s="211"/>
      <c r="Q934" s="211"/>
      <c r="R934" s="217"/>
      <c r="S934" s="217"/>
      <c r="T934" s="211"/>
      <c r="U934" s="211"/>
      <c r="V934" s="217"/>
      <c r="W934" s="217"/>
      <c r="X934" s="211"/>
      <c r="Y934" s="211"/>
      <c r="Z934" s="217"/>
      <c r="AA934" s="217"/>
      <c r="AB934" s="211"/>
      <c r="AC934" s="211"/>
      <c r="AD934" s="217"/>
      <c r="AE934" s="217"/>
      <c r="AF934" s="211"/>
      <c r="AG934" s="211"/>
      <c r="AH934" s="217"/>
      <c r="AI934" s="217"/>
      <c r="AJ934" s="211"/>
      <c r="AK934" s="211"/>
      <c r="AL934" s="211"/>
      <c r="AM934" s="211"/>
      <c r="AN934" s="214"/>
      <c r="AO934" s="214"/>
      <c r="AP934" s="214"/>
      <c r="AQ934" s="209"/>
      <c r="AR934" s="118" t="s">
        <v>123</v>
      </c>
      <c r="AS934" s="119"/>
      <c r="AT934" s="119">
        <v>0.7</v>
      </c>
      <c r="AU934" s="119">
        <v>1.2</v>
      </c>
      <c r="AV934" s="119">
        <v>2.1</v>
      </c>
      <c r="AW934" s="119"/>
      <c r="AX934" s="120"/>
      <c r="AY934" s="98">
        <f>SUM(AS934:AX934)</f>
        <v>4</v>
      </c>
      <c r="AZ934" s="74"/>
    </row>
    <row r="935" spans="2:52" ht="12.75">
      <c r="B935" s="73"/>
      <c r="C935" s="224"/>
      <c r="D935" s="236"/>
      <c r="E935" s="230"/>
      <c r="F935" s="221"/>
      <c r="G935" s="212"/>
      <c r="H935" s="212"/>
      <c r="I935" s="218"/>
      <c r="J935" s="218"/>
      <c r="K935" s="221"/>
      <c r="L935" s="221"/>
      <c r="M935" s="218"/>
      <c r="N935" s="218"/>
      <c r="O935" s="218"/>
      <c r="P935" s="212"/>
      <c r="Q935" s="212"/>
      <c r="R935" s="218"/>
      <c r="S935" s="218"/>
      <c r="T935" s="212"/>
      <c r="U935" s="212"/>
      <c r="V935" s="218"/>
      <c r="W935" s="218"/>
      <c r="X935" s="212"/>
      <c r="Y935" s="212"/>
      <c r="Z935" s="218"/>
      <c r="AA935" s="218"/>
      <c r="AB935" s="212"/>
      <c r="AC935" s="212"/>
      <c r="AD935" s="218"/>
      <c r="AE935" s="218"/>
      <c r="AF935" s="212"/>
      <c r="AG935" s="212"/>
      <c r="AH935" s="218"/>
      <c r="AI935" s="218"/>
      <c r="AJ935" s="212"/>
      <c r="AK935" s="212"/>
      <c r="AL935" s="212"/>
      <c r="AM935" s="212"/>
      <c r="AN935" s="215"/>
      <c r="AO935" s="215"/>
      <c r="AP935" s="215"/>
      <c r="AQ935" s="209"/>
      <c r="AR935" s="121" t="s">
        <v>124</v>
      </c>
      <c r="AS935" s="121"/>
      <c r="AT935" s="121"/>
      <c r="AU935" s="121"/>
      <c r="AV935" s="121"/>
      <c r="AW935" s="121"/>
      <c r="AX935" s="121"/>
      <c r="AY935" s="122"/>
      <c r="AZ935" s="74"/>
    </row>
    <row r="936" spans="2:52" ht="22.5">
      <c r="B936" s="73"/>
      <c r="C936" s="222" t="s">
        <v>754</v>
      </c>
      <c r="D936" s="234" t="s">
        <v>755</v>
      </c>
      <c r="E936" s="228"/>
      <c r="F936" s="219" t="s">
        <v>121</v>
      </c>
      <c r="G936" s="210"/>
      <c r="H936" s="210"/>
      <c r="I936" s="216">
        <v>0</v>
      </c>
      <c r="J936" s="216">
        <v>0.63</v>
      </c>
      <c r="K936" s="219">
        <v>2013</v>
      </c>
      <c r="L936" s="219">
        <v>2013</v>
      </c>
      <c r="M936" s="216">
        <f>AY937</f>
        <v>2.8</v>
      </c>
      <c r="N936" s="216"/>
      <c r="O936" s="216">
        <f>AU937</f>
        <v>2.8</v>
      </c>
      <c r="P936" s="210"/>
      <c r="Q936" s="210"/>
      <c r="R936" s="216"/>
      <c r="S936" s="216"/>
      <c r="T936" s="210"/>
      <c r="U936" s="210"/>
      <c r="V936" s="216"/>
      <c r="W936" s="216"/>
      <c r="X936" s="210"/>
      <c r="Y936" s="210"/>
      <c r="Z936" s="216"/>
      <c r="AA936" s="216">
        <v>0.63</v>
      </c>
      <c r="AB936" s="210"/>
      <c r="AC936" s="210"/>
      <c r="AD936" s="216"/>
      <c r="AE936" s="216"/>
      <c r="AF936" s="210"/>
      <c r="AG936" s="210"/>
      <c r="AH936" s="216"/>
      <c r="AI936" s="216"/>
      <c r="AJ936" s="210"/>
      <c r="AK936" s="210"/>
      <c r="AL936" s="210"/>
      <c r="AM936" s="210"/>
      <c r="AN936" s="213">
        <f>P936+T936+X936+AB936+AF936+AJ936</f>
        <v>0</v>
      </c>
      <c r="AO936" s="213">
        <f>Q936+U936+Y936+AC936+AG936+AK936</f>
        <v>0</v>
      </c>
      <c r="AP936" s="213">
        <f>R936+V936+Z936+AD936+AH936+AL936</f>
        <v>0</v>
      </c>
      <c r="AQ936" s="209">
        <f>S936+W936+AA936+AE936+AI936+AM936</f>
        <v>0.63</v>
      </c>
      <c r="AR936" s="116" t="s">
        <v>122</v>
      </c>
      <c r="AS936" s="117">
        <f aca="true" t="shared" si="405" ref="AS936:AX936">SUM(AS937:AS938)</f>
        <v>0</v>
      </c>
      <c r="AT936" s="117">
        <f t="shared" si="405"/>
        <v>0</v>
      </c>
      <c r="AU936" s="117">
        <f t="shared" si="405"/>
        <v>2.8</v>
      </c>
      <c r="AV936" s="117">
        <f t="shared" si="405"/>
        <v>0</v>
      </c>
      <c r="AW936" s="117">
        <f t="shared" si="405"/>
        <v>0</v>
      </c>
      <c r="AX936" s="117">
        <f t="shared" si="405"/>
        <v>0</v>
      </c>
      <c r="AY936" s="98">
        <f>SUM(AS936:AX936)</f>
        <v>2.8</v>
      </c>
      <c r="AZ936" s="74"/>
    </row>
    <row r="937" spans="2:52" ht="90">
      <c r="B937" s="73"/>
      <c r="C937" s="223"/>
      <c r="D937" s="235"/>
      <c r="E937" s="229"/>
      <c r="F937" s="220"/>
      <c r="G937" s="211"/>
      <c r="H937" s="211"/>
      <c r="I937" s="217"/>
      <c r="J937" s="217"/>
      <c r="K937" s="220"/>
      <c r="L937" s="220"/>
      <c r="M937" s="217"/>
      <c r="N937" s="217"/>
      <c r="O937" s="217"/>
      <c r="P937" s="211"/>
      <c r="Q937" s="211"/>
      <c r="R937" s="217"/>
      <c r="S937" s="217"/>
      <c r="T937" s="211"/>
      <c r="U937" s="211"/>
      <c r="V937" s="217"/>
      <c r="W937" s="217"/>
      <c r="X937" s="211"/>
      <c r="Y937" s="211"/>
      <c r="Z937" s="217"/>
      <c r="AA937" s="217"/>
      <c r="AB937" s="211"/>
      <c r="AC937" s="211"/>
      <c r="AD937" s="217"/>
      <c r="AE937" s="217"/>
      <c r="AF937" s="211"/>
      <c r="AG937" s="211"/>
      <c r="AH937" s="217"/>
      <c r="AI937" s="217"/>
      <c r="AJ937" s="211"/>
      <c r="AK937" s="211"/>
      <c r="AL937" s="211"/>
      <c r="AM937" s="211"/>
      <c r="AN937" s="214"/>
      <c r="AO937" s="214"/>
      <c r="AP937" s="214"/>
      <c r="AQ937" s="209"/>
      <c r="AR937" s="118" t="s">
        <v>354</v>
      </c>
      <c r="AS937" s="119"/>
      <c r="AT937" s="119"/>
      <c r="AU937" s="119">
        <v>2.8</v>
      </c>
      <c r="AV937" s="119"/>
      <c r="AW937" s="119"/>
      <c r="AX937" s="120"/>
      <c r="AY937" s="98">
        <f>SUM(AS937:AX937)</f>
        <v>2.8</v>
      </c>
      <c r="AZ937" s="74"/>
    </row>
    <row r="938" spans="2:52" ht="12.75">
      <c r="B938" s="73"/>
      <c r="C938" s="224"/>
      <c r="D938" s="236"/>
      <c r="E938" s="230"/>
      <c r="F938" s="221"/>
      <c r="G938" s="212"/>
      <c r="H938" s="212"/>
      <c r="I938" s="218"/>
      <c r="J938" s="218"/>
      <c r="K938" s="221"/>
      <c r="L938" s="221"/>
      <c r="M938" s="218"/>
      <c r="N938" s="218"/>
      <c r="O938" s="218"/>
      <c r="P938" s="212"/>
      <c r="Q938" s="212"/>
      <c r="R938" s="218"/>
      <c r="S938" s="218"/>
      <c r="T938" s="212"/>
      <c r="U938" s="212"/>
      <c r="V938" s="218"/>
      <c r="W938" s="218"/>
      <c r="X938" s="212"/>
      <c r="Y938" s="212"/>
      <c r="Z938" s="218"/>
      <c r="AA938" s="218"/>
      <c r="AB938" s="212"/>
      <c r="AC938" s="212"/>
      <c r="AD938" s="218"/>
      <c r="AE938" s="218"/>
      <c r="AF938" s="212"/>
      <c r="AG938" s="212"/>
      <c r="AH938" s="218"/>
      <c r="AI938" s="218"/>
      <c r="AJ938" s="212"/>
      <c r="AK938" s="212"/>
      <c r="AL938" s="212"/>
      <c r="AM938" s="212"/>
      <c r="AN938" s="215"/>
      <c r="AO938" s="215"/>
      <c r="AP938" s="215"/>
      <c r="AQ938" s="209"/>
      <c r="AR938" s="121" t="s">
        <v>124</v>
      </c>
      <c r="AS938" s="121"/>
      <c r="AT938" s="121"/>
      <c r="AU938" s="121"/>
      <c r="AV938" s="121"/>
      <c r="AW938" s="121"/>
      <c r="AX938" s="121"/>
      <c r="AY938" s="122"/>
      <c r="AZ938" s="74"/>
    </row>
    <row r="939" spans="2:52" ht="22.5">
      <c r="B939" s="73"/>
      <c r="C939" s="222" t="s">
        <v>756</v>
      </c>
      <c r="D939" s="234" t="s">
        <v>757</v>
      </c>
      <c r="E939" s="228"/>
      <c r="F939" s="219" t="s">
        <v>121</v>
      </c>
      <c r="G939" s="210"/>
      <c r="H939" s="210"/>
      <c r="I939" s="216">
        <v>0</v>
      </c>
      <c r="J939" s="216">
        <v>0.25</v>
      </c>
      <c r="K939" s="219">
        <v>2012</v>
      </c>
      <c r="L939" s="219">
        <v>2013</v>
      </c>
      <c r="M939" s="216">
        <f>AY940</f>
        <v>29.25</v>
      </c>
      <c r="N939" s="216"/>
      <c r="O939" s="216">
        <f>AU940</f>
        <v>22.46</v>
      </c>
      <c r="P939" s="210"/>
      <c r="Q939" s="210"/>
      <c r="R939" s="216"/>
      <c r="S939" s="216"/>
      <c r="T939" s="210"/>
      <c r="U939" s="210"/>
      <c r="V939" s="216"/>
      <c r="W939" s="216"/>
      <c r="X939" s="210"/>
      <c r="Y939" s="210"/>
      <c r="Z939" s="216"/>
      <c r="AA939" s="216">
        <v>0.25</v>
      </c>
      <c r="AB939" s="210"/>
      <c r="AC939" s="210"/>
      <c r="AD939" s="216"/>
      <c r="AE939" s="216"/>
      <c r="AF939" s="210"/>
      <c r="AG939" s="210"/>
      <c r="AH939" s="216"/>
      <c r="AI939" s="216"/>
      <c r="AJ939" s="210"/>
      <c r="AK939" s="210"/>
      <c r="AL939" s="210"/>
      <c r="AM939" s="210"/>
      <c r="AN939" s="213">
        <f>P939+T939+X939+AB939+AF939+AJ939</f>
        <v>0</v>
      </c>
      <c r="AO939" s="213">
        <f>Q939+U939+Y939+AC939+AG939+AK939</f>
        <v>0</v>
      </c>
      <c r="AP939" s="213">
        <f>R939+V939+Z939+AD939+AH939+AL939</f>
        <v>0</v>
      </c>
      <c r="AQ939" s="209">
        <f>S939+W939+AA939+AE939+AI939+AM939</f>
        <v>0.25</v>
      </c>
      <c r="AR939" s="116" t="s">
        <v>122</v>
      </c>
      <c r="AS939" s="117">
        <f aca="true" t="shared" si="406" ref="AS939:AX939">SUM(AS940:AS941)</f>
        <v>0</v>
      </c>
      <c r="AT939" s="117">
        <f t="shared" si="406"/>
        <v>6.790000000000001</v>
      </c>
      <c r="AU939" s="117">
        <f t="shared" si="406"/>
        <v>22.46</v>
      </c>
      <c r="AV939" s="117">
        <f t="shared" si="406"/>
        <v>0</v>
      </c>
      <c r="AW939" s="117">
        <f t="shared" si="406"/>
        <v>0</v>
      </c>
      <c r="AX939" s="117">
        <f t="shared" si="406"/>
        <v>0</v>
      </c>
      <c r="AY939" s="98">
        <f>SUM(AS939:AX939)</f>
        <v>29.25</v>
      </c>
      <c r="AZ939" s="74"/>
    </row>
    <row r="940" spans="2:52" ht="90">
      <c r="B940" s="73"/>
      <c r="C940" s="223"/>
      <c r="D940" s="235"/>
      <c r="E940" s="229"/>
      <c r="F940" s="220"/>
      <c r="G940" s="211"/>
      <c r="H940" s="211"/>
      <c r="I940" s="217"/>
      <c r="J940" s="217"/>
      <c r="K940" s="220"/>
      <c r="L940" s="220"/>
      <c r="M940" s="217"/>
      <c r="N940" s="217"/>
      <c r="O940" s="217"/>
      <c r="P940" s="211"/>
      <c r="Q940" s="211"/>
      <c r="R940" s="217"/>
      <c r="S940" s="217"/>
      <c r="T940" s="211"/>
      <c r="U940" s="211"/>
      <c r="V940" s="217"/>
      <c r="W940" s="217"/>
      <c r="X940" s="211"/>
      <c r="Y940" s="211"/>
      <c r="Z940" s="217"/>
      <c r="AA940" s="217"/>
      <c r="AB940" s="211"/>
      <c r="AC940" s="211"/>
      <c r="AD940" s="217"/>
      <c r="AE940" s="217"/>
      <c r="AF940" s="211"/>
      <c r="AG940" s="211"/>
      <c r="AH940" s="217"/>
      <c r="AI940" s="217"/>
      <c r="AJ940" s="211"/>
      <c r="AK940" s="211"/>
      <c r="AL940" s="211"/>
      <c r="AM940" s="211"/>
      <c r="AN940" s="214"/>
      <c r="AO940" s="214"/>
      <c r="AP940" s="214"/>
      <c r="AQ940" s="209"/>
      <c r="AR940" s="118" t="s">
        <v>354</v>
      </c>
      <c r="AS940" s="119"/>
      <c r="AT940" s="119">
        <f>22.46-15.67</f>
        <v>6.790000000000001</v>
      </c>
      <c r="AU940" s="119">
        <v>22.46</v>
      </c>
      <c r="AV940" s="119"/>
      <c r="AW940" s="119"/>
      <c r="AX940" s="120"/>
      <c r="AY940" s="98">
        <f>SUM(AS940:AX940)</f>
        <v>29.25</v>
      </c>
      <c r="AZ940" s="74"/>
    </row>
    <row r="941" spans="2:52" ht="12.75">
      <c r="B941" s="73"/>
      <c r="C941" s="224"/>
      <c r="D941" s="236"/>
      <c r="E941" s="230"/>
      <c r="F941" s="221"/>
      <c r="G941" s="212"/>
      <c r="H941" s="212"/>
      <c r="I941" s="218"/>
      <c r="J941" s="218"/>
      <c r="K941" s="221"/>
      <c r="L941" s="221"/>
      <c r="M941" s="218"/>
      <c r="N941" s="218"/>
      <c r="O941" s="218"/>
      <c r="P941" s="212"/>
      <c r="Q941" s="212"/>
      <c r="R941" s="218"/>
      <c r="S941" s="218"/>
      <c r="T941" s="212"/>
      <c r="U941" s="212"/>
      <c r="V941" s="218"/>
      <c r="W941" s="218"/>
      <c r="X941" s="212"/>
      <c r="Y941" s="212"/>
      <c r="Z941" s="218"/>
      <c r="AA941" s="218"/>
      <c r="AB941" s="212"/>
      <c r="AC941" s="212"/>
      <c r="AD941" s="218"/>
      <c r="AE941" s="218"/>
      <c r="AF941" s="212"/>
      <c r="AG941" s="212"/>
      <c r="AH941" s="218"/>
      <c r="AI941" s="218"/>
      <c r="AJ941" s="212"/>
      <c r="AK941" s="212"/>
      <c r="AL941" s="212"/>
      <c r="AM941" s="212"/>
      <c r="AN941" s="215"/>
      <c r="AO941" s="215"/>
      <c r="AP941" s="215"/>
      <c r="AQ941" s="209"/>
      <c r="AR941" s="121" t="s">
        <v>124</v>
      </c>
      <c r="AS941" s="121"/>
      <c r="AT941" s="121"/>
      <c r="AU941" s="121"/>
      <c r="AV941" s="121"/>
      <c r="AW941" s="121"/>
      <c r="AX941" s="121"/>
      <c r="AY941" s="122"/>
      <c r="AZ941" s="74"/>
    </row>
    <row r="942" spans="2:52" ht="22.5">
      <c r="B942" s="73"/>
      <c r="C942" s="222" t="s">
        <v>758</v>
      </c>
      <c r="D942" s="234" t="s">
        <v>759</v>
      </c>
      <c r="E942" s="228"/>
      <c r="F942" s="219" t="s">
        <v>121</v>
      </c>
      <c r="G942" s="210"/>
      <c r="H942" s="210"/>
      <c r="I942" s="216">
        <v>0</v>
      </c>
      <c r="J942" s="216">
        <v>0.4</v>
      </c>
      <c r="K942" s="219">
        <v>2012</v>
      </c>
      <c r="L942" s="219">
        <v>2014</v>
      </c>
      <c r="M942" s="216">
        <f>AY943</f>
        <v>2.4499999999999997</v>
      </c>
      <c r="N942" s="216"/>
      <c r="O942" s="216">
        <f>AU943</f>
        <v>0</v>
      </c>
      <c r="P942" s="210"/>
      <c r="Q942" s="210"/>
      <c r="R942" s="216"/>
      <c r="S942" s="216"/>
      <c r="T942" s="210"/>
      <c r="U942" s="210"/>
      <c r="V942" s="216"/>
      <c r="W942" s="216"/>
      <c r="X942" s="210"/>
      <c r="Y942" s="210"/>
      <c r="Z942" s="216"/>
      <c r="AA942" s="216"/>
      <c r="AB942" s="210"/>
      <c r="AC942" s="210"/>
      <c r="AD942" s="216"/>
      <c r="AE942" s="216">
        <v>0.4</v>
      </c>
      <c r="AF942" s="210"/>
      <c r="AG942" s="210"/>
      <c r="AH942" s="216"/>
      <c r="AI942" s="216"/>
      <c r="AJ942" s="210"/>
      <c r="AK942" s="210"/>
      <c r="AL942" s="210"/>
      <c r="AM942" s="210"/>
      <c r="AN942" s="213">
        <f>P942+T942+X942+AB942+AF942+AJ942</f>
        <v>0</v>
      </c>
      <c r="AO942" s="213">
        <f>Q942+U942+Y942+AC942+AG942+AK942</f>
        <v>0</v>
      </c>
      <c r="AP942" s="213">
        <f>R942+V942+Z942+AD942+AH942+AL942</f>
        <v>0</v>
      </c>
      <c r="AQ942" s="209">
        <f>S942+W942+AA942+AE942+AI942+AM942</f>
        <v>0.4</v>
      </c>
      <c r="AR942" s="116" t="s">
        <v>122</v>
      </c>
      <c r="AS942" s="117">
        <f aca="true" t="shared" si="407" ref="AS942:AX942">SUM(AS943:AS944)</f>
        <v>0</v>
      </c>
      <c r="AT942" s="117">
        <f t="shared" si="407"/>
        <v>0.05</v>
      </c>
      <c r="AU942" s="117">
        <f t="shared" si="407"/>
        <v>0</v>
      </c>
      <c r="AV942" s="117">
        <f t="shared" si="407"/>
        <v>2.4</v>
      </c>
      <c r="AW942" s="117">
        <f t="shared" si="407"/>
        <v>0</v>
      </c>
      <c r="AX942" s="117">
        <f t="shared" si="407"/>
        <v>0</v>
      </c>
      <c r="AY942" s="98">
        <f>SUM(AS942:AX942)</f>
        <v>2.4499999999999997</v>
      </c>
      <c r="AZ942" s="74"/>
    </row>
    <row r="943" spans="2:52" ht="90">
      <c r="B943" s="73"/>
      <c r="C943" s="223"/>
      <c r="D943" s="235"/>
      <c r="E943" s="229"/>
      <c r="F943" s="220"/>
      <c r="G943" s="211"/>
      <c r="H943" s="211"/>
      <c r="I943" s="217"/>
      <c r="J943" s="217"/>
      <c r="K943" s="220"/>
      <c r="L943" s="220"/>
      <c r="M943" s="217"/>
      <c r="N943" s="217"/>
      <c r="O943" s="217"/>
      <c r="P943" s="211"/>
      <c r="Q943" s="211"/>
      <c r="R943" s="217"/>
      <c r="S943" s="217"/>
      <c r="T943" s="211"/>
      <c r="U943" s="211"/>
      <c r="V943" s="217"/>
      <c r="W943" s="217"/>
      <c r="X943" s="211"/>
      <c r="Y943" s="211"/>
      <c r="Z943" s="217"/>
      <c r="AA943" s="217"/>
      <c r="AB943" s="211"/>
      <c r="AC943" s="211"/>
      <c r="AD943" s="217"/>
      <c r="AE943" s="217"/>
      <c r="AF943" s="211"/>
      <c r="AG943" s="211"/>
      <c r="AH943" s="217"/>
      <c r="AI943" s="217"/>
      <c r="AJ943" s="211"/>
      <c r="AK943" s="211"/>
      <c r="AL943" s="211"/>
      <c r="AM943" s="211"/>
      <c r="AN943" s="214"/>
      <c r="AO943" s="214"/>
      <c r="AP943" s="214"/>
      <c r="AQ943" s="209"/>
      <c r="AR943" s="118" t="s">
        <v>354</v>
      </c>
      <c r="AS943" s="119"/>
      <c r="AT943" s="119">
        <v>0.05</v>
      </c>
      <c r="AU943" s="119">
        <v>0</v>
      </c>
      <c r="AV943" s="119">
        <v>2.4</v>
      </c>
      <c r="AW943" s="119"/>
      <c r="AX943" s="120"/>
      <c r="AY943" s="98">
        <f>SUM(AS943:AX943)</f>
        <v>2.4499999999999997</v>
      </c>
      <c r="AZ943" s="74"/>
    </row>
    <row r="944" spans="2:52" ht="12.75">
      <c r="B944" s="73"/>
      <c r="C944" s="224"/>
      <c r="D944" s="236"/>
      <c r="E944" s="230"/>
      <c r="F944" s="221"/>
      <c r="G944" s="212"/>
      <c r="H944" s="212"/>
      <c r="I944" s="218"/>
      <c r="J944" s="218"/>
      <c r="K944" s="221"/>
      <c r="L944" s="221"/>
      <c r="M944" s="218"/>
      <c r="N944" s="218"/>
      <c r="O944" s="218"/>
      <c r="P944" s="212"/>
      <c r="Q944" s="212"/>
      <c r="R944" s="218"/>
      <c r="S944" s="218"/>
      <c r="T944" s="212"/>
      <c r="U944" s="212"/>
      <c r="V944" s="218"/>
      <c r="W944" s="218"/>
      <c r="X944" s="212"/>
      <c r="Y944" s="212"/>
      <c r="Z944" s="218"/>
      <c r="AA944" s="218"/>
      <c r="AB944" s="212"/>
      <c r="AC944" s="212"/>
      <c r="AD944" s="218"/>
      <c r="AE944" s="218"/>
      <c r="AF944" s="212"/>
      <c r="AG944" s="212"/>
      <c r="AH944" s="218"/>
      <c r="AI944" s="218"/>
      <c r="AJ944" s="212"/>
      <c r="AK944" s="212"/>
      <c r="AL944" s="212"/>
      <c r="AM944" s="212"/>
      <c r="AN944" s="215"/>
      <c r="AO944" s="215"/>
      <c r="AP944" s="215"/>
      <c r="AQ944" s="209"/>
      <c r="AR944" s="121" t="s">
        <v>124</v>
      </c>
      <c r="AS944" s="121"/>
      <c r="AT944" s="121"/>
      <c r="AU944" s="121"/>
      <c r="AV944" s="121"/>
      <c r="AW944" s="121"/>
      <c r="AX944" s="121"/>
      <c r="AY944" s="122"/>
      <c r="AZ944" s="74"/>
    </row>
    <row r="945" spans="2:52" ht="22.5">
      <c r="B945" s="73"/>
      <c r="C945" s="222" t="s">
        <v>760</v>
      </c>
      <c r="D945" s="234" t="s">
        <v>761</v>
      </c>
      <c r="E945" s="228"/>
      <c r="F945" s="219" t="s">
        <v>121</v>
      </c>
      <c r="G945" s="210"/>
      <c r="H945" s="210"/>
      <c r="I945" s="216">
        <v>0</v>
      </c>
      <c r="J945" s="216">
        <v>0.4</v>
      </c>
      <c r="K945" s="219">
        <v>2012</v>
      </c>
      <c r="L945" s="219">
        <v>2014</v>
      </c>
      <c r="M945" s="216">
        <f>AY946</f>
        <v>3.18</v>
      </c>
      <c r="N945" s="216"/>
      <c r="O945" s="216">
        <f>AU946</f>
        <v>0.5</v>
      </c>
      <c r="P945" s="210"/>
      <c r="Q945" s="210"/>
      <c r="R945" s="216"/>
      <c r="S945" s="216"/>
      <c r="T945" s="210"/>
      <c r="U945" s="210"/>
      <c r="V945" s="216"/>
      <c r="W945" s="216"/>
      <c r="X945" s="210"/>
      <c r="Y945" s="210"/>
      <c r="Z945" s="216"/>
      <c r="AA945" s="216"/>
      <c r="AB945" s="210"/>
      <c r="AC945" s="210"/>
      <c r="AD945" s="216"/>
      <c r="AE945" s="216">
        <v>0.4</v>
      </c>
      <c r="AF945" s="210"/>
      <c r="AG945" s="210"/>
      <c r="AH945" s="216"/>
      <c r="AI945" s="216"/>
      <c r="AJ945" s="210"/>
      <c r="AK945" s="210"/>
      <c r="AL945" s="210"/>
      <c r="AM945" s="210"/>
      <c r="AN945" s="213">
        <f>P945+T945+X945+AB945+AF945+AJ945</f>
        <v>0</v>
      </c>
      <c r="AO945" s="213">
        <f>Q945+U945+Y945+AC945+AG945+AK945</f>
        <v>0</v>
      </c>
      <c r="AP945" s="213">
        <f>R945+V945+Z945+AD945+AH945+AL945</f>
        <v>0</v>
      </c>
      <c r="AQ945" s="209">
        <f>S945+W945+AA945+AE945+AI945+AM945</f>
        <v>0.4</v>
      </c>
      <c r="AR945" s="116" t="s">
        <v>122</v>
      </c>
      <c r="AS945" s="117">
        <f aca="true" t="shared" si="408" ref="AS945:AX945">SUM(AS946:AS947)</f>
        <v>0</v>
      </c>
      <c r="AT945" s="117">
        <f t="shared" si="408"/>
        <v>0.04</v>
      </c>
      <c r="AU945" s="117">
        <f t="shared" si="408"/>
        <v>0.5</v>
      </c>
      <c r="AV945" s="117">
        <f t="shared" si="408"/>
        <v>2.64</v>
      </c>
      <c r="AW945" s="117">
        <f t="shared" si="408"/>
        <v>0</v>
      </c>
      <c r="AX945" s="117">
        <f t="shared" si="408"/>
        <v>0</v>
      </c>
      <c r="AY945" s="98">
        <f>SUM(AS945:AX945)</f>
        <v>3.18</v>
      </c>
      <c r="AZ945" s="74"/>
    </row>
    <row r="946" spans="2:52" ht="90">
      <c r="B946" s="73"/>
      <c r="C946" s="223"/>
      <c r="D946" s="235"/>
      <c r="E946" s="229"/>
      <c r="F946" s="220"/>
      <c r="G946" s="211"/>
      <c r="H946" s="211"/>
      <c r="I946" s="217"/>
      <c r="J946" s="217"/>
      <c r="K946" s="220"/>
      <c r="L946" s="220"/>
      <c r="M946" s="217"/>
      <c r="N946" s="217"/>
      <c r="O946" s="217"/>
      <c r="P946" s="211"/>
      <c r="Q946" s="211"/>
      <c r="R946" s="217"/>
      <c r="S946" s="217"/>
      <c r="T946" s="211"/>
      <c r="U946" s="211"/>
      <c r="V946" s="217"/>
      <c r="W946" s="217"/>
      <c r="X946" s="211"/>
      <c r="Y946" s="211"/>
      <c r="Z946" s="217"/>
      <c r="AA946" s="217"/>
      <c r="AB946" s="211"/>
      <c r="AC946" s="211"/>
      <c r="AD946" s="217"/>
      <c r="AE946" s="217"/>
      <c r="AF946" s="211"/>
      <c r="AG946" s="211"/>
      <c r="AH946" s="217"/>
      <c r="AI946" s="217"/>
      <c r="AJ946" s="211"/>
      <c r="AK946" s="211"/>
      <c r="AL946" s="211"/>
      <c r="AM946" s="211"/>
      <c r="AN946" s="214"/>
      <c r="AO946" s="214"/>
      <c r="AP946" s="214"/>
      <c r="AQ946" s="209"/>
      <c r="AR946" s="118" t="s">
        <v>354</v>
      </c>
      <c r="AS946" s="119"/>
      <c r="AT946" s="119">
        <v>0.04</v>
      </c>
      <c r="AU946" s="119">
        <v>0.5</v>
      </c>
      <c r="AV946" s="119">
        <v>2.64</v>
      </c>
      <c r="AW946" s="119"/>
      <c r="AX946" s="120"/>
      <c r="AY946" s="98">
        <f>SUM(AS946:AX946)</f>
        <v>3.18</v>
      </c>
      <c r="AZ946" s="74"/>
    </row>
    <row r="947" spans="2:52" ht="12.75">
      <c r="B947" s="73"/>
      <c r="C947" s="224"/>
      <c r="D947" s="236"/>
      <c r="E947" s="230"/>
      <c r="F947" s="221"/>
      <c r="G947" s="212"/>
      <c r="H947" s="212"/>
      <c r="I947" s="218"/>
      <c r="J947" s="218"/>
      <c r="K947" s="221"/>
      <c r="L947" s="221"/>
      <c r="M947" s="218"/>
      <c r="N947" s="218"/>
      <c r="O947" s="218"/>
      <c r="P947" s="212"/>
      <c r="Q947" s="212"/>
      <c r="R947" s="218"/>
      <c r="S947" s="218"/>
      <c r="T947" s="212"/>
      <c r="U947" s="212"/>
      <c r="V947" s="218"/>
      <c r="W947" s="218"/>
      <c r="X947" s="212"/>
      <c r="Y947" s="212"/>
      <c r="Z947" s="218"/>
      <c r="AA947" s="218"/>
      <c r="AB947" s="212"/>
      <c r="AC947" s="212"/>
      <c r="AD947" s="218"/>
      <c r="AE947" s="218"/>
      <c r="AF947" s="212"/>
      <c r="AG947" s="212"/>
      <c r="AH947" s="218"/>
      <c r="AI947" s="218"/>
      <c r="AJ947" s="212"/>
      <c r="AK947" s="212"/>
      <c r="AL947" s="212"/>
      <c r="AM947" s="212"/>
      <c r="AN947" s="215"/>
      <c r="AO947" s="215"/>
      <c r="AP947" s="215"/>
      <c r="AQ947" s="209"/>
      <c r="AR947" s="121" t="s">
        <v>124</v>
      </c>
      <c r="AS947" s="121"/>
      <c r="AT947" s="121"/>
      <c r="AU947" s="121"/>
      <c r="AV947" s="121"/>
      <c r="AW947" s="121"/>
      <c r="AX947" s="121"/>
      <c r="AY947" s="122"/>
      <c r="AZ947" s="74"/>
    </row>
    <row r="948" spans="2:52" ht="22.5">
      <c r="B948" s="73"/>
      <c r="C948" s="222" t="s">
        <v>762</v>
      </c>
      <c r="D948" s="234" t="s">
        <v>763</v>
      </c>
      <c r="E948" s="228"/>
      <c r="F948" s="219" t="s">
        <v>121</v>
      </c>
      <c r="G948" s="210"/>
      <c r="H948" s="210"/>
      <c r="I948" s="216">
        <v>0</v>
      </c>
      <c r="J948" s="216">
        <v>0.4</v>
      </c>
      <c r="K948" s="219">
        <v>2013</v>
      </c>
      <c r="L948" s="219">
        <v>2014</v>
      </c>
      <c r="M948" s="216">
        <f>AY949</f>
        <v>3.23</v>
      </c>
      <c r="N948" s="216"/>
      <c r="O948" s="216">
        <f>AU949</f>
        <v>1.1</v>
      </c>
      <c r="P948" s="210"/>
      <c r="Q948" s="210"/>
      <c r="R948" s="216"/>
      <c r="S948" s="216"/>
      <c r="T948" s="210"/>
      <c r="U948" s="210"/>
      <c r="V948" s="216"/>
      <c r="W948" s="216"/>
      <c r="X948" s="210"/>
      <c r="Y948" s="210"/>
      <c r="Z948" s="216"/>
      <c r="AA948" s="216"/>
      <c r="AB948" s="210"/>
      <c r="AC948" s="210"/>
      <c r="AD948" s="216"/>
      <c r="AE948" s="216">
        <v>0.4</v>
      </c>
      <c r="AF948" s="210"/>
      <c r="AG948" s="210"/>
      <c r="AH948" s="216"/>
      <c r="AI948" s="216"/>
      <c r="AJ948" s="210"/>
      <c r="AK948" s="210"/>
      <c r="AL948" s="210"/>
      <c r="AM948" s="210"/>
      <c r="AN948" s="213">
        <f>P948+T948+X948+AB948+AF948+AJ948</f>
        <v>0</v>
      </c>
      <c r="AO948" s="213">
        <f>Q948+U948+Y948+AC948+AG948+AK948</f>
        <v>0</v>
      </c>
      <c r="AP948" s="213">
        <f>R948+V948+Z948+AD948+AH948+AL948</f>
        <v>0</v>
      </c>
      <c r="AQ948" s="209">
        <f>S948+W948+AA948+AE948+AI948+AM948</f>
        <v>0.4</v>
      </c>
      <c r="AR948" s="116" t="s">
        <v>122</v>
      </c>
      <c r="AS948" s="117">
        <f aca="true" t="shared" si="409" ref="AS948:AX948">SUM(AS949:AS950)</f>
        <v>0</v>
      </c>
      <c r="AT948" s="117">
        <f t="shared" si="409"/>
        <v>0.63</v>
      </c>
      <c r="AU948" s="117">
        <f t="shared" si="409"/>
        <v>1.1</v>
      </c>
      <c r="AV948" s="117">
        <f t="shared" si="409"/>
        <v>1.5</v>
      </c>
      <c r="AW948" s="117">
        <f t="shared" si="409"/>
        <v>0</v>
      </c>
      <c r="AX948" s="117">
        <f t="shared" si="409"/>
        <v>0</v>
      </c>
      <c r="AY948" s="98">
        <f>SUM(AS948:AX948)</f>
        <v>3.23</v>
      </c>
      <c r="AZ948" s="74"/>
    </row>
    <row r="949" spans="2:52" ht="45">
      <c r="B949" s="73"/>
      <c r="C949" s="223"/>
      <c r="D949" s="235"/>
      <c r="E949" s="229"/>
      <c r="F949" s="220"/>
      <c r="G949" s="211"/>
      <c r="H949" s="211"/>
      <c r="I949" s="217"/>
      <c r="J949" s="217"/>
      <c r="K949" s="220"/>
      <c r="L949" s="220"/>
      <c r="M949" s="217"/>
      <c r="N949" s="217"/>
      <c r="O949" s="217"/>
      <c r="P949" s="211"/>
      <c r="Q949" s="211"/>
      <c r="R949" s="217"/>
      <c r="S949" s="217"/>
      <c r="T949" s="211"/>
      <c r="U949" s="211"/>
      <c r="V949" s="217"/>
      <c r="W949" s="217"/>
      <c r="X949" s="211"/>
      <c r="Y949" s="211"/>
      <c r="Z949" s="217"/>
      <c r="AA949" s="217"/>
      <c r="AB949" s="211"/>
      <c r="AC949" s="211"/>
      <c r="AD949" s="217"/>
      <c r="AE949" s="217"/>
      <c r="AF949" s="211"/>
      <c r="AG949" s="211"/>
      <c r="AH949" s="217"/>
      <c r="AI949" s="217"/>
      <c r="AJ949" s="211"/>
      <c r="AK949" s="211"/>
      <c r="AL949" s="211"/>
      <c r="AM949" s="211"/>
      <c r="AN949" s="214"/>
      <c r="AO949" s="214"/>
      <c r="AP949" s="214"/>
      <c r="AQ949" s="209"/>
      <c r="AR949" s="118" t="s">
        <v>123</v>
      </c>
      <c r="AS949" s="119"/>
      <c r="AT949" s="119">
        <v>0.63</v>
      </c>
      <c r="AU949" s="119">
        <v>1.1</v>
      </c>
      <c r="AV949" s="119">
        <v>1.5</v>
      </c>
      <c r="AW949" s="119"/>
      <c r="AX949" s="120"/>
      <c r="AY949" s="98">
        <f>SUM(AS949:AX949)</f>
        <v>3.23</v>
      </c>
      <c r="AZ949" s="74"/>
    </row>
    <row r="950" spans="2:52" ht="12.75">
      <c r="B950" s="73"/>
      <c r="C950" s="224"/>
      <c r="D950" s="236"/>
      <c r="E950" s="230"/>
      <c r="F950" s="221"/>
      <c r="G950" s="212"/>
      <c r="H950" s="212"/>
      <c r="I950" s="218"/>
      <c r="J950" s="218"/>
      <c r="K950" s="221"/>
      <c r="L950" s="221"/>
      <c r="M950" s="218"/>
      <c r="N950" s="218"/>
      <c r="O950" s="218"/>
      <c r="P950" s="212"/>
      <c r="Q950" s="212"/>
      <c r="R950" s="218"/>
      <c r="S950" s="218"/>
      <c r="T950" s="212"/>
      <c r="U950" s="212"/>
      <c r="V950" s="218"/>
      <c r="W950" s="218"/>
      <c r="X950" s="212"/>
      <c r="Y950" s="212"/>
      <c r="Z950" s="218"/>
      <c r="AA950" s="218"/>
      <c r="AB950" s="212"/>
      <c r="AC950" s="212"/>
      <c r="AD950" s="218"/>
      <c r="AE950" s="218"/>
      <c r="AF950" s="212"/>
      <c r="AG950" s="212"/>
      <c r="AH950" s="218"/>
      <c r="AI950" s="218"/>
      <c r="AJ950" s="212"/>
      <c r="AK950" s="212"/>
      <c r="AL950" s="212"/>
      <c r="AM950" s="212"/>
      <c r="AN950" s="215"/>
      <c r="AO950" s="215"/>
      <c r="AP950" s="215"/>
      <c r="AQ950" s="209"/>
      <c r="AR950" s="121" t="s">
        <v>124</v>
      </c>
      <c r="AS950" s="121"/>
      <c r="AT950" s="121"/>
      <c r="AU950" s="121"/>
      <c r="AV950" s="121"/>
      <c r="AW950" s="121"/>
      <c r="AX950" s="121"/>
      <c r="AY950" s="122"/>
      <c r="AZ950" s="74"/>
    </row>
    <row r="951" spans="2:52" ht="22.5">
      <c r="B951" s="73"/>
      <c r="C951" s="222" t="s">
        <v>764</v>
      </c>
      <c r="D951" s="234" t="s">
        <v>765</v>
      </c>
      <c r="E951" s="228"/>
      <c r="F951" s="219" t="s">
        <v>121</v>
      </c>
      <c r="G951" s="210"/>
      <c r="H951" s="210"/>
      <c r="I951" s="216">
        <v>0</v>
      </c>
      <c r="J951" s="216">
        <v>1.26</v>
      </c>
      <c r="K951" s="219">
        <v>2013</v>
      </c>
      <c r="L951" s="219">
        <v>2013</v>
      </c>
      <c r="M951" s="216">
        <f>AY952</f>
        <v>4.5</v>
      </c>
      <c r="N951" s="216"/>
      <c r="O951" s="216">
        <f>AU952</f>
        <v>0.3</v>
      </c>
      <c r="P951" s="210"/>
      <c r="Q951" s="210"/>
      <c r="R951" s="216"/>
      <c r="S951" s="216"/>
      <c r="T951" s="210"/>
      <c r="U951" s="210"/>
      <c r="V951" s="216"/>
      <c r="W951" s="216"/>
      <c r="X951" s="210"/>
      <c r="Y951" s="210"/>
      <c r="Z951" s="216"/>
      <c r="AA951" s="216"/>
      <c r="AB951" s="210"/>
      <c r="AC951" s="210"/>
      <c r="AD951" s="216"/>
      <c r="AE951" s="216">
        <v>1.26</v>
      </c>
      <c r="AF951" s="210"/>
      <c r="AG951" s="210"/>
      <c r="AH951" s="216"/>
      <c r="AI951" s="216"/>
      <c r="AJ951" s="210"/>
      <c r="AK951" s="210"/>
      <c r="AL951" s="210"/>
      <c r="AM951" s="210"/>
      <c r="AN951" s="213">
        <f>P951+T951+X951+AB951+AF951+AJ951</f>
        <v>0</v>
      </c>
      <c r="AO951" s="213">
        <f>Q951+U951+Y951+AC951+AG951+AK951</f>
        <v>0</v>
      </c>
      <c r="AP951" s="213">
        <f>R951+V951+Z951+AD951+AH951+AL951</f>
        <v>0</v>
      </c>
      <c r="AQ951" s="209">
        <f>S951+W951+AA951+AE951+AI951+AM951</f>
        <v>1.26</v>
      </c>
      <c r="AR951" s="116" t="s">
        <v>122</v>
      </c>
      <c r="AS951" s="117">
        <f aca="true" t="shared" si="410" ref="AS951:AX951">SUM(AS952:AS953)</f>
        <v>0</v>
      </c>
      <c r="AT951" s="117">
        <f t="shared" si="410"/>
        <v>0</v>
      </c>
      <c r="AU951" s="117">
        <f t="shared" si="410"/>
        <v>0.3</v>
      </c>
      <c r="AV951" s="117">
        <f t="shared" si="410"/>
        <v>4.2</v>
      </c>
      <c r="AW951" s="117">
        <f t="shared" si="410"/>
        <v>0</v>
      </c>
      <c r="AX951" s="117">
        <f t="shared" si="410"/>
        <v>0</v>
      </c>
      <c r="AY951" s="98">
        <f>SUM(AS951:AX951)</f>
        <v>4.5</v>
      </c>
      <c r="AZ951" s="74"/>
    </row>
    <row r="952" spans="2:52" ht="90">
      <c r="B952" s="73"/>
      <c r="C952" s="223"/>
      <c r="D952" s="235"/>
      <c r="E952" s="229"/>
      <c r="F952" s="220"/>
      <c r="G952" s="211"/>
      <c r="H952" s="211"/>
      <c r="I952" s="217"/>
      <c r="J952" s="217"/>
      <c r="K952" s="220"/>
      <c r="L952" s="220"/>
      <c r="M952" s="217"/>
      <c r="N952" s="217"/>
      <c r="O952" s="217"/>
      <c r="P952" s="211"/>
      <c r="Q952" s="211"/>
      <c r="R952" s="217"/>
      <c r="S952" s="217"/>
      <c r="T952" s="211"/>
      <c r="U952" s="211"/>
      <c r="V952" s="217"/>
      <c r="W952" s="217"/>
      <c r="X952" s="211"/>
      <c r="Y952" s="211"/>
      <c r="Z952" s="217"/>
      <c r="AA952" s="217"/>
      <c r="AB952" s="211"/>
      <c r="AC952" s="211"/>
      <c r="AD952" s="217"/>
      <c r="AE952" s="217"/>
      <c r="AF952" s="211"/>
      <c r="AG952" s="211"/>
      <c r="AH952" s="217"/>
      <c r="AI952" s="217"/>
      <c r="AJ952" s="211"/>
      <c r="AK952" s="211"/>
      <c r="AL952" s="211"/>
      <c r="AM952" s="211"/>
      <c r="AN952" s="214"/>
      <c r="AO952" s="214"/>
      <c r="AP952" s="214"/>
      <c r="AQ952" s="209"/>
      <c r="AR952" s="118" t="s">
        <v>354</v>
      </c>
      <c r="AS952" s="119"/>
      <c r="AT952" s="119"/>
      <c r="AU952" s="119">
        <v>0.3</v>
      </c>
      <c r="AV952" s="119">
        <v>4.2</v>
      </c>
      <c r="AW952" s="119"/>
      <c r="AX952" s="120"/>
      <c r="AY952" s="98">
        <f>SUM(AS952:AX952)</f>
        <v>4.5</v>
      </c>
      <c r="AZ952" s="74"/>
    </row>
    <row r="953" spans="2:52" ht="12.75">
      <c r="B953" s="73"/>
      <c r="C953" s="224"/>
      <c r="D953" s="236"/>
      <c r="E953" s="230"/>
      <c r="F953" s="221"/>
      <c r="G953" s="212"/>
      <c r="H953" s="212"/>
      <c r="I953" s="218"/>
      <c r="J953" s="218"/>
      <c r="K953" s="221"/>
      <c r="L953" s="221"/>
      <c r="M953" s="218"/>
      <c r="N953" s="218"/>
      <c r="O953" s="218"/>
      <c r="P953" s="212"/>
      <c r="Q953" s="212"/>
      <c r="R953" s="218"/>
      <c r="S953" s="218"/>
      <c r="T953" s="212"/>
      <c r="U953" s="212"/>
      <c r="V953" s="218"/>
      <c r="W953" s="218"/>
      <c r="X953" s="212"/>
      <c r="Y953" s="212"/>
      <c r="Z953" s="218"/>
      <c r="AA953" s="218"/>
      <c r="AB953" s="212"/>
      <c r="AC953" s="212"/>
      <c r="AD953" s="218"/>
      <c r="AE953" s="218"/>
      <c r="AF953" s="212"/>
      <c r="AG953" s="212"/>
      <c r="AH953" s="218"/>
      <c r="AI953" s="218"/>
      <c r="AJ953" s="212"/>
      <c r="AK953" s="212"/>
      <c r="AL953" s="212"/>
      <c r="AM953" s="212"/>
      <c r="AN953" s="215"/>
      <c r="AO953" s="215"/>
      <c r="AP953" s="215"/>
      <c r="AQ953" s="209"/>
      <c r="AR953" s="121" t="s">
        <v>124</v>
      </c>
      <c r="AS953" s="121"/>
      <c r="AT953" s="121"/>
      <c r="AU953" s="121"/>
      <c r="AV953" s="121"/>
      <c r="AW953" s="121"/>
      <c r="AX953" s="121"/>
      <c r="AY953" s="122"/>
      <c r="AZ953" s="74"/>
    </row>
    <row r="954" spans="2:52" ht="22.5">
      <c r="B954" s="73"/>
      <c r="C954" s="222" t="s">
        <v>766</v>
      </c>
      <c r="D954" s="234" t="s">
        <v>767</v>
      </c>
      <c r="E954" s="228"/>
      <c r="F954" s="219" t="s">
        <v>121</v>
      </c>
      <c r="G954" s="210"/>
      <c r="H954" s="210"/>
      <c r="I954" s="216">
        <v>0</v>
      </c>
      <c r="J954" s="216">
        <v>0.63</v>
      </c>
      <c r="K954" s="219">
        <v>2013</v>
      </c>
      <c r="L954" s="219">
        <v>2013</v>
      </c>
      <c r="M954" s="216">
        <f>AY955</f>
        <v>1.3605399999999999</v>
      </c>
      <c r="N954" s="216"/>
      <c r="O954" s="216">
        <f>AU955</f>
        <v>1.3605399999999999</v>
      </c>
      <c r="P954" s="210"/>
      <c r="Q954" s="210"/>
      <c r="R954" s="216"/>
      <c r="S954" s="216"/>
      <c r="T954" s="210"/>
      <c r="U954" s="210"/>
      <c r="V954" s="216"/>
      <c r="W954" s="216"/>
      <c r="X954" s="210"/>
      <c r="Y954" s="210"/>
      <c r="Z954" s="216"/>
      <c r="AA954" s="216">
        <v>0.63</v>
      </c>
      <c r="AB954" s="210"/>
      <c r="AC954" s="210"/>
      <c r="AD954" s="216"/>
      <c r="AE954" s="216"/>
      <c r="AF954" s="210"/>
      <c r="AG954" s="210"/>
      <c r="AH954" s="216"/>
      <c r="AI954" s="216"/>
      <c r="AJ954" s="210"/>
      <c r="AK954" s="210"/>
      <c r="AL954" s="210"/>
      <c r="AM954" s="210"/>
      <c r="AN954" s="213">
        <f>P954+T954+X954+AB954+AF954+AJ954</f>
        <v>0</v>
      </c>
      <c r="AO954" s="213">
        <f>Q954+U954+Y954+AC954+AG954+AK954</f>
        <v>0</v>
      </c>
      <c r="AP954" s="213">
        <f>R954+V954+Z954+AD954+AH954+AL954</f>
        <v>0</v>
      </c>
      <c r="AQ954" s="209">
        <f>S954+W954+AA954+AE954+AI954+AM954</f>
        <v>0.63</v>
      </c>
      <c r="AR954" s="116" t="s">
        <v>122</v>
      </c>
      <c r="AS954" s="117">
        <f aca="true" t="shared" si="411" ref="AS954:AX954">SUM(AS955:AS956)</f>
        <v>0</v>
      </c>
      <c r="AT954" s="117">
        <f t="shared" si="411"/>
        <v>0</v>
      </c>
      <c r="AU954" s="117">
        <f t="shared" si="411"/>
        <v>1.3605399999999999</v>
      </c>
      <c r="AV954" s="117">
        <f t="shared" si="411"/>
        <v>0</v>
      </c>
      <c r="AW954" s="117">
        <f t="shared" si="411"/>
        <v>0</v>
      </c>
      <c r="AX954" s="117">
        <f t="shared" si="411"/>
        <v>0</v>
      </c>
      <c r="AY954" s="98">
        <f>SUM(AS954:AX954)</f>
        <v>1.3605399999999999</v>
      </c>
      <c r="AZ954" s="74"/>
    </row>
    <row r="955" spans="2:52" ht="56.25">
      <c r="B955" s="73"/>
      <c r="C955" s="223"/>
      <c r="D955" s="235"/>
      <c r="E955" s="229"/>
      <c r="F955" s="220"/>
      <c r="G955" s="211"/>
      <c r="H955" s="211"/>
      <c r="I955" s="217"/>
      <c r="J955" s="217"/>
      <c r="K955" s="220"/>
      <c r="L955" s="220"/>
      <c r="M955" s="217"/>
      <c r="N955" s="217"/>
      <c r="O955" s="217"/>
      <c r="P955" s="211"/>
      <c r="Q955" s="211"/>
      <c r="R955" s="217"/>
      <c r="S955" s="217"/>
      <c r="T955" s="211"/>
      <c r="U955" s="211"/>
      <c r="V955" s="217"/>
      <c r="W955" s="217"/>
      <c r="X955" s="211"/>
      <c r="Y955" s="211"/>
      <c r="Z955" s="217"/>
      <c r="AA955" s="217"/>
      <c r="AB955" s="211"/>
      <c r="AC955" s="211"/>
      <c r="AD955" s="217"/>
      <c r="AE955" s="217"/>
      <c r="AF955" s="211"/>
      <c r="AG955" s="211"/>
      <c r="AH955" s="217"/>
      <c r="AI955" s="217"/>
      <c r="AJ955" s="211"/>
      <c r="AK955" s="211"/>
      <c r="AL955" s="211"/>
      <c r="AM955" s="211"/>
      <c r="AN955" s="214"/>
      <c r="AO955" s="214"/>
      <c r="AP955" s="214"/>
      <c r="AQ955" s="209"/>
      <c r="AR955" s="118" t="s">
        <v>539</v>
      </c>
      <c r="AS955" s="119"/>
      <c r="AT955" s="119"/>
      <c r="AU955" s="119">
        <f>1.153*1.18</f>
        <v>1.3605399999999999</v>
      </c>
      <c r="AV955" s="119"/>
      <c r="AW955" s="119"/>
      <c r="AX955" s="120"/>
      <c r="AY955" s="98">
        <f>SUM(AS955:AX955)</f>
        <v>1.3605399999999999</v>
      </c>
      <c r="AZ955" s="74"/>
    </row>
    <row r="956" spans="2:52" ht="12.75">
      <c r="B956" s="73"/>
      <c r="C956" s="224"/>
      <c r="D956" s="236"/>
      <c r="E956" s="230"/>
      <c r="F956" s="221"/>
      <c r="G956" s="212"/>
      <c r="H956" s="212"/>
      <c r="I956" s="218"/>
      <c r="J956" s="218"/>
      <c r="K956" s="221"/>
      <c r="L956" s="221"/>
      <c r="M956" s="218"/>
      <c r="N956" s="218"/>
      <c r="O956" s="218"/>
      <c r="P956" s="212"/>
      <c r="Q956" s="212"/>
      <c r="R956" s="218"/>
      <c r="S956" s="218"/>
      <c r="T956" s="212"/>
      <c r="U956" s="212"/>
      <c r="V956" s="218"/>
      <c r="W956" s="218"/>
      <c r="X956" s="212"/>
      <c r="Y956" s="212"/>
      <c r="Z956" s="218"/>
      <c r="AA956" s="218"/>
      <c r="AB956" s="212"/>
      <c r="AC956" s="212"/>
      <c r="AD956" s="218"/>
      <c r="AE956" s="218"/>
      <c r="AF956" s="212"/>
      <c r="AG956" s="212"/>
      <c r="AH956" s="218"/>
      <c r="AI956" s="218"/>
      <c r="AJ956" s="212"/>
      <c r="AK956" s="212"/>
      <c r="AL956" s="212"/>
      <c r="AM956" s="212"/>
      <c r="AN956" s="215"/>
      <c r="AO956" s="215"/>
      <c r="AP956" s="215"/>
      <c r="AQ956" s="209"/>
      <c r="AR956" s="121" t="s">
        <v>124</v>
      </c>
      <c r="AS956" s="121"/>
      <c r="AT956" s="121"/>
      <c r="AU956" s="121"/>
      <c r="AV956" s="121"/>
      <c r="AW956" s="121"/>
      <c r="AX956" s="121"/>
      <c r="AY956" s="122"/>
      <c r="AZ956" s="74"/>
    </row>
    <row r="957" spans="2:52" ht="22.5">
      <c r="B957" s="73"/>
      <c r="C957" s="222" t="s">
        <v>768</v>
      </c>
      <c r="D957" s="234" t="s">
        <v>769</v>
      </c>
      <c r="E957" s="228" t="s">
        <v>770</v>
      </c>
      <c r="F957" s="219" t="s">
        <v>121</v>
      </c>
      <c r="G957" s="210"/>
      <c r="H957" s="210"/>
      <c r="I957" s="216">
        <v>0</v>
      </c>
      <c r="J957" s="216">
        <v>0.4</v>
      </c>
      <c r="K957" s="219">
        <v>2013</v>
      </c>
      <c r="L957" s="219">
        <v>2014</v>
      </c>
      <c r="M957" s="216">
        <f>AY958</f>
        <v>6.46</v>
      </c>
      <c r="N957" s="216"/>
      <c r="O957" s="216">
        <f>AU958</f>
        <v>1.7</v>
      </c>
      <c r="P957" s="210"/>
      <c r="Q957" s="210"/>
      <c r="R957" s="216"/>
      <c r="S957" s="216"/>
      <c r="T957" s="210"/>
      <c r="U957" s="210"/>
      <c r="V957" s="216"/>
      <c r="W957" s="216"/>
      <c r="X957" s="210"/>
      <c r="Y957" s="210"/>
      <c r="Z957" s="216"/>
      <c r="AA957" s="216"/>
      <c r="AB957" s="210"/>
      <c r="AC957" s="210"/>
      <c r="AD957" s="216"/>
      <c r="AE957" s="216">
        <v>0.4</v>
      </c>
      <c r="AF957" s="210"/>
      <c r="AG957" s="210"/>
      <c r="AH957" s="216"/>
      <c r="AI957" s="216"/>
      <c r="AJ957" s="210"/>
      <c r="AK957" s="210"/>
      <c r="AL957" s="210"/>
      <c r="AM957" s="210"/>
      <c r="AN957" s="213">
        <f>P957+T957+X957+AB957+AF957+AJ957</f>
        <v>0</v>
      </c>
      <c r="AO957" s="213">
        <f>Q957+U957+Y957+AC957+AG957+AK957</f>
        <v>0</v>
      </c>
      <c r="AP957" s="213">
        <f>R957+V957+Z957+AD957+AH957+AL957</f>
        <v>0</v>
      </c>
      <c r="AQ957" s="209">
        <f>S957+W957+AA957+AE957+AI957+AM957</f>
        <v>0.4</v>
      </c>
      <c r="AR957" s="116" t="s">
        <v>122</v>
      </c>
      <c r="AS957" s="117">
        <f aca="true" t="shared" si="412" ref="AS957:AX957">SUM(AS958:AS959)</f>
        <v>0</v>
      </c>
      <c r="AT957" s="117">
        <f t="shared" si="412"/>
        <v>0</v>
      </c>
      <c r="AU957" s="117">
        <f t="shared" si="412"/>
        <v>1.7</v>
      </c>
      <c r="AV957" s="117">
        <f t="shared" si="412"/>
        <v>4.76</v>
      </c>
      <c r="AW957" s="117">
        <f t="shared" si="412"/>
        <v>0</v>
      </c>
      <c r="AX957" s="117">
        <f t="shared" si="412"/>
        <v>0</v>
      </c>
      <c r="AY957" s="98">
        <f>SUM(AS957:AX957)</f>
        <v>6.46</v>
      </c>
      <c r="AZ957" s="74"/>
    </row>
    <row r="958" spans="2:52" ht="90">
      <c r="B958" s="73"/>
      <c r="C958" s="223"/>
      <c r="D958" s="235"/>
      <c r="E958" s="229"/>
      <c r="F958" s="220"/>
      <c r="G958" s="211"/>
      <c r="H958" s="211"/>
      <c r="I958" s="217"/>
      <c r="J958" s="217"/>
      <c r="K958" s="220"/>
      <c r="L958" s="220"/>
      <c r="M958" s="217"/>
      <c r="N958" s="217"/>
      <c r="O958" s="217"/>
      <c r="P958" s="211"/>
      <c r="Q958" s="211"/>
      <c r="R958" s="217"/>
      <c r="S958" s="217"/>
      <c r="T958" s="211"/>
      <c r="U958" s="211"/>
      <c r="V958" s="217"/>
      <c r="W958" s="217"/>
      <c r="X958" s="211"/>
      <c r="Y958" s="211"/>
      <c r="Z958" s="217"/>
      <c r="AA958" s="217"/>
      <c r="AB958" s="211"/>
      <c r="AC958" s="211"/>
      <c r="AD958" s="217"/>
      <c r="AE958" s="217"/>
      <c r="AF958" s="211"/>
      <c r="AG958" s="211"/>
      <c r="AH958" s="217"/>
      <c r="AI958" s="217"/>
      <c r="AJ958" s="211"/>
      <c r="AK958" s="211"/>
      <c r="AL958" s="211"/>
      <c r="AM958" s="211"/>
      <c r="AN958" s="214"/>
      <c r="AO958" s="214"/>
      <c r="AP958" s="214"/>
      <c r="AQ958" s="209"/>
      <c r="AR958" s="118" t="s">
        <v>354</v>
      </c>
      <c r="AS958" s="119"/>
      <c r="AT958" s="119"/>
      <c r="AU958" s="119">
        <v>1.7</v>
      </c>
      <c r="AV958" s="119">
        <v>4.76</v>
      </c>
      <c r="AW958" s="119"/>
      <c r="AX958" s="120"/>
      <c r="AY958" s="98">
        <f>SUM(AS958:AX958)</f>
        <v>6.46</v>
      </c>
      <c r="AZ958" s="74"/>
    </row>
    <row r="959" spans="2:52" ht="12.75">
      <c r="B959" s="73"/>
      <c r="C959" s="224"/>
      <c r="D959" s="236"/>
      <c r="E959" s="230"/>
      <c r="F959" s="221"/>
      <c r="G959" s="212"/>
      <c r="H959" s="212"/>
      <c r="I959" s="218"/>
      <c r="J959" s="218"/>
      <c r="K959" s="221"/>
      <c r="L959" s="221"/>
      <c r="M959" s="218"/>
      <c r="N959" s="218"/>
      <c r="O959" s="218"/>
      <c r="P959" s="212"/>
      <c r="Q959" s="212"/>
      <c r="R959" s="218"/>
      <c r="S959" s="218"/>
      <c r="T959" s="212"/>
      <c r="U959" s="212"/>
      <c r="V959" s="218"/>
      <c r="W959" s="218"/>
      <c r="X959" s="212"/>
      <c r="Y959" s="212"/>
      <c r="Z959" s="218"/>
      <c r="AA959" s="218"/>
      <c r="AB959" s="212"/>
      <c r="AC959" s="212"/>
      <c r="AD959" s="218"/>
      <c r="AE959" s="218"/>
      <c r="AF959" s="212"/>
      <c r="AG959" s="212"/>
      <c r="AH959" s="218"/>
      <c r="AI959" s="218"/>
      <c r="AJ959" s="212"/>
      <c r="AK959" s="212"/>
      <c r="AL959" s="212"/>
      <c r="AM959" s="212"/>
      <c r="AN959" s="215"/>
      <c r="AO959" s="215"/>
      <c r="AP959" s="215"/>
      <c r="AQ959" s="209"/>
      <c r="AR959" s="121" t="s">
        <v>124</v>
      </c>
      <c r="AS959" s="121"/>
      <c r="AT959" s="121"/>
      <c r="AU959" s="121"/>
      <c r="AV959" s="121"/>
      <c r="AW959" s="121"/>
      <c r="AX959" s="121"/>
      <c r="AY959" s="122"/>
      <c r="AZ959" s="74"/>
    </row>
    <row r="960" spans="2:52" ht="22.5">
      <c r="B960" s="73"/>
      <c r="C960" s="222" t="s">
        <v>771</v>
      </c>
      <c r="D960" s="234" t="s">
        <v>772</v>
      </c>
      <c r="E960" s="228"/>
      <c r="F960" s="219" t="s">
        <v>121</v>
      </c>
      <c r="G960" s="210"/>
      <c r="H960" s="210"/>
      <c r="I960" s="216">
        <v>0</v>
      </c>
      <c r="J960" s="216">
        <v>1.26</v>
      </c>
      <c r="K960" s="219">
        <v>2013</v>
      </c>
      <c r="L960" s="219">
        <v>2014</v>
      </c>
      <c r="M960" s="216">
        <f>AY961</f>
        <v>6.51948</v>
      </c>
      <c r="N960" s="216"/>
      <c r="O960" s="216">
        <f>AU961</f>
        <v>1.3994799999999998</v>
      </c>
      <c r="P960" s="210"/>
      <c r="Q960" s="210"/>
      <c r="R960" s="216"/>
      <c r="S960" s="216"/>
      <c r="T960" s="210"/>
      <c r="U960" s="210"/>
      <c r="V960" s="216"/>
      <c r="W960" s="216"/>
      <c r="X960" s="210"/>
      <c r="Y960" s="210"/>
      <c r="Z960" s="216"/>
      <c r="AA960" s="216"/>
      <c r="AB960" s="210"/>
      <c r="AC960" s="210"/>
      <c r="AD960" s="216"/>
      <c r="AE960" s="216">
        <v>1.26</v>
      </c>
      <c r="AF960" s="210"/>
      <c r="AG960" s="210"/>
      <c r="AH960" s="216"/>
      <c r="AI960" s="216"/>
      <c r="AJ960" s="210"/>
      <c r="AK960" s="210"/>
      <c r="AL960" s="210"/>
      <c r="AM960" s="210"/>
      <c r="AN960" s="213">
        <f>P960+T960+X960+AB960+AF960+AJ960</f>
        <v>0</v>
      </c>
      <c r="AO960" s="213">
        <f>Q960+U960+Y960+AC960+AG960+AK960</f>
        <v>0</v>
      </c>
      <c r="AP960" s="213">
        <f>R960+V960+Z960+AD960+AH960+AL960</f>
        <v>0</v>
      </c>
      <c r="AQ960" s="209">
        <f>S960+W960+AA960+AE960+AI960+AM960</f>
        <v>1.26</v>
      </c>
      <c r="AR960" s="116" t="s">
        <v>122</v>
      </c>
      <c r="AS960" s="117">
        <f aca="true" t="shared" si="413" ref="AS960:AX960">SUM(AS961:AS962)</f>
        <v>0</v>
      </c>
      <c r="AT960" s="117">
        <f t="shared" si="413"/>
        <v>0</v>
      </c>
      <c r="AU960" s="117">
        <f t="shared" si="413"/>
        <v>1.3994799999999998</v>
      </c>
      <c r="AV960" s="117">
        <f t="shared" si="413"/>
        <v>5.12</v>
      </c>
      <c r="AW960" s="117">
        <f t="shared" si="413"/>
        <v>0</v>
      </c>
      <c r="AX960" s="117">
        <f t="shared" si="413"/>
        <v>0</v>
      </c>
      <c r="AY960" s="98">
        <f>SUM(AS960:AX960)</f>
        <v>6.51948</v>
      </c>
      <c r="AZ960" s="74"/>
    </row>
    <row r="961" spans="2:52" ht="90">
      <c r="B961" s="73"/>
      <c r="C961" s="223"/>
      <c r="D961" s="235"/>
      <c r="E961" s="229"/>
      <c r="F961" s="220"/>
      <c r="G961" s="211"/>
      <c r="H961" s="211"/>
      <c r="I961" s="217"/>
      <c r="J961" s="217"/>
      <c r="K961" s="220"/>
      <c r="L961" s="220"/>
      <c r="M961" s="217"/>
      <c r="N961" s="217"/>
      <c r="O961" s="217"/>
      <c r="P961" s="211"/>
      <c r="Q961" s="211"/>
      <c r="R961" s="217"/>
      <c r="S961" s="217"/>
      <c r="T961" s="211"/>
      <c r="U961" s="211"/>
      <c r="V961" s="217"/>
      <c r="W961" s="217"/>
      <c r="X961" s="211"/>
      <c r="Y961" s="211"/>
      <c r="Z961" s="217"/>
      <c r="AA961" s="217"/>
      <c r="AB961" s="211"/>
      <c r="AC961" s="211"/>
      <c r="AD961" s="217"/>
      <c r="AE961" s="217"/>
      <c r="AF961" s="211"/>
      <c r="AG961" s="211"/>
      <c r="AH961" s="217"/>
      <c r="AI961" s="217"/>
      <c r="AJ961" s="211"/>
      <c r="AK961" s="211"/>
      <c r="AL961" s="211"/>
      <c r="AM961" s="211"/>
      <c r="AN961" s="214"/>
      <c r="AO961" s="214"/>
      <c r="AP961" s="214"/>
      <c r="AQ961" s="209"/>
      <c r="AR961" s="118" t="s">
        <v>354</v>
      </c>
      <c r="AS961" s="119"/>
      <c r="AT961" s="119"/>
      <c r="AU961" s="119">
        <f>1.186*1.18</f>
        <v>1.3994799999999998</v>
      </c>
      <c r="AV961" s="119">
        <v>5.12</v>
      </c>
      <c r="AW961" s="119"/>
      <c r="AX961" s="120"/>
      <c r="AY961" s="98">
        <f>SUM(AS961:AX961)</f>
        <v>6.51948</v>
      </c>
      <c r="AZ961" s="74"/>
    </row>
    <row r="962" spans="2:52" ht="12.75">
      <c r="B962" s="73"/>
      <c r="C962" s="224"/>
      <c r="D962" s="236"/>
      <c r="E962" s="230"/>
      <c r="F962" s="221"/>
      <c r="G962" s="212"/>
      <c r="H962" s="212"/>
      <c r="I962" s="218"/>
      <c r="J962" s="218"/>
      <c r="K962" s="221"/>
      <c r="L962" s="221"/>
      <c r="M962" s="218"/>
      <c r="N962" s="218"/>
      <c r="O962" s="218"/>
      <c r="P962" s="212"/>
      <c r="Q962" s="212"/>
      <c r="R962" s="218"/>
      <c r="S962" s="218"/>
      <c r="T962" s="212"/>
      <c r="U962" s="212"/>
      <c r="V962" s="218"/>
      <c r="W962" s="218"/>
      <c r="X962" s="212"/>
      <c r="Y962" s="212"/>
      <c r="Z962" s="218"/>
      <c r="AA962" s="218"/>
      <c r="AB962" s="212"/>
      <c r="AC962" s="212"/>
      <c r="AD962" s="218"/>
      <c r="AE962" s="218"/>
      <c r="AF962" s="212"/>
      <c r="AG962" s="212"/>
      <c r="AH962" s="218"/>
      <c r="AI962" s="218"/>
      <c r="AJ962" s="212"/>
      <c r="AK962" s="212"/>
      <c r="AL962" s="212"/>
      <c r="AM962" s="212"/>
      <c r="AN962" s="215"/>
      <c r="AO962" s="215"/>
      <c r="AP962" s="215"/>
      <c r="AQ962" s="209"/>
      <c r="AR962" s="121" t="s">
        <v>124</v>
      </c>
      <c r="AS962" s="121"/>
      <c r="AT962" s="121"/>
      <c r="AU962" s="121"/>
      <c r="AV962" s="121"/>
      <c r="AW962" s="121"/>
      <c r="AX962" s="121"/>
      <c r="AY962" s="122"/>
      <c r="AZ962" s="74"/>
    </row>
    <row r="963" spans="2:52" ht="22.5">
      <c r="B963" s="73"/>
      <c r="C963" s="222" t="s">
        <v>773</v>
      </c>
      <c r="D963" s="234" t="s">
        <v>774</v>
      </c>
      <c r="E963" s="228"/>
      <c r="F963" s="219" t="s">
        <v>121</v>
      </c>
      <c r="G963" s="210"/>
      <c r="H963" s="210"/>
      <c r="I963" s="216">
        <v>0</v>
      </c>
      <c r="J963" s="216">
        <v>0.8</v>
      </c>
      <c r="K963" s="219">
        <v>2013</v>
      </c>
      <c r="L963" s="219">
        <v>2014</v>
      </c>
      <c r="M963" s="216">
        <f>AY964</f>
        <v>10.226600000000001</v>
      </c>
      <c r="N963" s="216"/>
      <c r="O963" s="216">
        <f>AU964</f>
        <v>8.1066</v>
      </c>
      <c r="P963" s="210"/>
      <c r="Q963" s="210"/>
      <c r="R963" s="216"/>
      <c r="S963" s="216"/>
      <c r="T963" s="210"/>
      <c r="U963" s="210"/>
      <c r="V963" s="216"/>
      <c r="W963" s="216"/>
      <c r="X963" s="210"/>
      <c r="Y963" s="210"/>
      <c r="Z963" s="216"/>
      <c r="AA963" s="216"/>
      <c r="AB963" s="210"/>
      <c r="AC963" s="210"/>
      <c r="AD963" s="216"/>
      <c r="AE963" s="216">
        <v>0.8</v>
      </c>
      <c r="AF963" s="210"/>
      <c r="AG963" s="210"/>
      <c r="AH963" s="216"/>
      <c r="AI963" s="216"/>
      <c r="AJ963" s="210"/>
      <c r="AK963" s="210"/>
      <c r="AL963" s="210"/>
      <c r="AM963" s="210"/>
      <c r="AN963" s="213">
        <f>P963+T963+X963+AB963+AF963+AJ963</f>
        <v>0</v>
      </c>
      <c r="AO963" s="213">
        <f>Q963+U963+Y963+AC963+AG963+AK963</f>
        <v>0</v>
      </c>
      <c r="AP963" s="213">
        <f>R963+V963+Z963+AD963+AH963+AL963</f>
        <v>0</v>
      </c>
      <c r="AQ963" s="209">
        <f>S963+W963+AA963+AE963+AI963+AM963</f>
        <v>0.8</v>
      </c>
      <c r="AR963" s="116" t="s">
        <v>122</v>
      </c>
      <c r="AS963" s="117">
        <f aca="true" t="shared" si="414" ref="AS963:AX963">SUM(AS964:AS965)</f>
        <v>0</v>
      </c>
      <c r="AT963" s="117">
        <f t="shared" si="414"/>
        <v>0</v>
      </c>
      <c r="AU963" s="117">
        <f t="shared" si="414"/>
        <v>8.1066</v>
      </c>
      <c r="AV963" s="117">
        <f t="shared" si="414"/>
        <v>2.12</v>
      </c>
      <c r="AW963" s="117">
        <f t="shared" si="414"/>
        <v>0</v>
      </c>
      <c r="AX963" s="117">
        <f t="shared" si="414"/>
        <v>0</v>
      </c>
      <c r="AY963" s="98">
        <f>SUM(AS963:AX963)</f>
        <v>10.226600000000001</v>
      </c>
      <c r="AZ963" s="74"/>
    </row>
    <row r="964" spans="2:52" ht="90">
      <c r="B964" s="73"/>
      <c r="C964" s="223"/>
      <c r="D964" s="235"/>
      <c r="E964" s="229"/>
      <c r="F964" s="220"/>
      <c r="G964" s="211"/>
      <c r="H964" s="211"/>
      <c r="I964" s="217"/>
      <c r="J964" s="217"/>
      <c r="K964" s="220"/>
      <c r="L964" s="220"/>
      <c r="M964" s="217"/>
      <c r="N964" s="217"/>
      <c r="O964" s="217"/>
      <c r="P964" s="211"/>
      <c r="Q964" s="211"/>
      <c r="R964" s="217"/>
      <c r="S964" s="217"/>
      <c r="T964" s="211"/>
      <c r="U964" s="211"/>
      <c r="V964" s="217"/>
      <c r="W964" s="217"/>
      <c r="X964" s="211"/>
      <c r="Y964" s="211"/>
      <c r="Z964" s="217"/>
      <c r="AA964" s="217"/>
      <c r="AB964" s="211"/>
      <c r="AC964" s="211"/>
      <c r="AD964" s="217"/>
      <c r="AE964" s="217"/>
      <c r="AF964" s="211"/>
      <c r="AG964" s="211"/>
      <c r="AH964" s="217"/>
      <c r="AI964" s="217"/>
      <c r="AJ964" s="211"/>
      <c r="AK964" s="211"/>
      <c r="AL964" s="211"/>
      <c r="AM964" s="211"/>
      <c r="AN964" s="214"/>
      <c r="AO964" s="214"/>
      <c r="AP964" s="214"/>
      <c r="AQ964" s="209"/>
      <c r="AR964" s="118" t="s">
        <v>354</v>
      </c>
      <c r="AS964" s="119"/>
      <c r="AT964" s="119"/>
      <c r="AU964" s="119">
        <f>6.87*1.18</f>
        <v>8.1066</v>
      </c>
      <c r="AV964" s="119">
        <v>2.12</v>
      </c>
      <c r="AW964" s="119"/>
      <c r="AX964" s="120"/>
      <c r="AY964" s="98">
        <f>SUM(AS964:AX964)</f>
        <v>10.226600000000001</v>
      </c>
      <c r="AZ964" s="74"/>
    </row>
    <row r="965" spans="2:52" ht="12.75">
      <c r="B965" s="73"/>
      <c r="C965" s="224"/>
      <c r="D965" s="236"/>
      <c r="E965" s="230"/>
      <c r="F965" s="221"/>
      <c r="G965" s="212"/>
      <c r="H965" s="212"/>
      <c r="I965" s="218"/>
      <c r="J965" s="218"/>
      <c r="K965" s="221"/>
      <c r="L965" s="221"/>
      <c r="M965" s="218"/>
      <c r="N965" s="218"/>
      <c r="O965" s="218"/>
      <c r="P965" s="212"/>
      <c r="Q965" s="212"/>
      <c r="R965" s="218"/>
      <c r="S965" s="218"/>
      <c r="T965" s="212"/>
      <c r="U965" s="212"/>
      <c r="V965" s="218"/>
      <c r="W965" s="218"/>
      <c r="X965" s="212"/>
      <c r="Y965" s="212"/>
      <c r="Z965" s="218"/>
      <c r="AA965" s="218"/>
      <c r="AB965" s="212"/>
      <c r="AC965" s="212"/>
      <c r="AD965" s="218"/>
      <c r="AE965" s="218"/>
      <c r="AF965" s="212"/>
      <c r="AG965" s="212"/>
      <c r="AH965" s="218"/>
      <c r="AI965" s="218"/>
      <c r="AJ965" s="212"/>
      <c r="AK965" s="212"/>
      <c r="AL965" s="212"/>
      <c r="AM965" s="212"/>
      <c r="AN965" s="215"/>
      <c r="AO965" s="215"/>
      <c r="AP965" s="215"/>
      <c r="AQ965" s="209"/>
      <c r="AR965" s="121" t="s">
        <v>124</v>
      </c>
      <c r="AS965" s="121"/>
      <c r="AT965" s="121"/>
      <c r="AU965" s="121"/>
      <c r="AV965" s="121"/>
      <c r="AW965" s="121"/>
      <c r="AX965" s="121"/>
      <c r="AY965" s="122"/>
      <c r="AZ965" s="74"/>
    </row>
    <row r="966" spans="2:52" ht="22.5">
      <c r="B966" s="73"/>
      <c r="C966" s="222" t="s">
        <v>775</v>
      </c>
      <c r="D966" s="234" t="s">
        <v>776</v>
      </c>
      <c r="E966" s="228"/>
      <c r="F966" s="219" t="s">
        <v>121</v>
      </c>
      <c r="G966" s="210"/>
      <c r="H966" s="210"/>
      <c r="I966" s="216">
        <v>0</v>
      </c>
      <c r="J966" s="216">
        <v>0.8</v>
      </c>
      <c r="K966" s="219">
        <v>2013</v>
      </c>
      <c r="L966" s="219">
        <v>2014</v>
      </c>
      <c r="M966" s="216">
        <f>AY967</f>
        <v>5.9</v>
      </c>
      <c r="N966" s="216"/>
      <c r="O966" s="216">
        <f>AU967</f>
        <v>0</v>
      </c>
      <c r="P966" s="210"/>
      <c r="Q966" s="210"/>
      <c r="R966" s="216"/>
      <c r="S966" s="216"/>
      <c r="T966" s="210"/>
      <c r="U966" s="210"/>
      <c r="V966" s="216"/>
      <c r="W966" s="216"/>
      <c r="X966" s="210"/>
      <c r="Y966" s="210"/>
      <c r="Z966" s="216"/>
      <c r="AA966" s="216"/>
      <c r="AB966" s="210"/>
      <c r="AC966" s="210"/>
      <c r="AD966" s="216"/>
      <c r="AE966" s="216">
        <v>0.8</v>
      </c>
      <c r="AF966" s="210"/>
      <c r="AG966" s="210"/>
      <c r="AH966" s="216"/>
      <c r="AI966" s="216"/>
      <c r="AJ966" s="210"/>
      <c r="AK966" s="210"/>
      <c r="AL966" s="210"/>
      <c r="AM966" s="210"/>
      <c r="AN966" s="213">
        <f>P966+T966+X966+AB966+AF966+AJ966</f>
        <v>0</v>
      </c>
      <c r="AO966" s="213">
        <f>Q966+U966+Y966+AC966+AG966+AK966</f>
        <v>0</v>
      </c>
      <c r="AP966" s="213">
        <f>R966+V966+Z966+AD966+AH966+AL966</f>
        <v>0</v>
      </c>
      <c r="AQ966" s="209">
        <f>S966+W966+AA966+AE966+AI966+AM966</f>
        <v>0.8</v>
      </c>
      <c r="AR966" s="116" t="s">
        <v>122</v>
      </c>
      <c r="AS966" s="117">
        <f aca="true" t="shared" si="415" ref="AS966:AX966">SUM(AS967:AS968)</f>
        <v>0</v>
      </c>
      <c r="AT966" s="117">
        <f t="shared" si="415"/>
        <v>0</v>
      </c>
      <c r="AU966" s="117">
        <f t="shared" si="415"/>
        <v>0</v>
      </c>
      <c r="AV966" s="117">
        <f t="shared" si="415"/>
        <v>5.9</v>
      </c>
      <c r="AW966" s="117">
        <f t="shared" si="415"/>
        <v>0</v>
      </c>
      <c r="AX966" s="117">
        <f t="shared" si="415"/>
        <v>0</v>
      </c>
      <c r="AY966" s="98">
        <f>SUM(AS966:AX966)</f>
        <v>5.9</v>
      </c>
      <c r="AZ966" s="74"/>
    </row>
    <row r="967" spans="2:52" ht="90">
      <c r="B967" s="73"/>
      <c r="C967" s="223"/>
      <c r="D967" s="235"/>
      <c r="E967" s="229"/>
      <c r="F967" s="220"/>
      <c r="G967" s="211"/>
      <c r="H967" s="211"/>
      <c r="I967" s="217"/>
      <c r="J967" s="217"/>
      <c r="K967" s="220"/>
      <c r="L967" s="220"/>
      <c r="M967" s="217"/>
      <c r="N967" s="217"/>
      <c r="O967" s="217"/>
      <c r="P967" s="211"/>
      <c r="Q967" s="211"/>
      <c r="R967" s="217"/>
      <c r="S967" s="217"/>
      <c r="T967" s="211"/>
      <c r="U967" s="211"/>
      <c r="V967" s="217"/>
      <c r="W967" s="217"/>
      <c r="X967" s="211"/>
      <c r="Y967" s="211"/>
      <c r="Z967" s="217"/>
      <c r="AA967" s="217"/>
      <c r="AB967" s="211"/>
      <c r="AC967" s="211"/>
      <c r="AD967" s="217"/>
      <c r="AE967" s="217"/>
      <c r="AF967" s="211"/>
      <c r="AG967" s="211"/>
      <c r="AH967" s="217"/>
      <c r="AI967" s="217"/>
      <c r="AJ967" s="211"/>
      <c r="AK967" s="211"/>
      <c r="AL967" s="211"/>
      <c r="AM967" s="211"/>
      <c r="AN967" s="214"/>
      <c r="AO967" s="214"/>
      <c r="AP967" s="214"/>
      <c r="AQ967" s="209"/>
      <c r="AR967" s="118" t="s">
        <v>354</v>
      </c>
      <c r="AS967" s="119"/>
      <c r="AT967" s="119"/>
      <c r="AU967" s="119">
        <v>0</v>
      </c>
      <c r="AV967" s="119">
        <v>5.9</v>
      </c>
      <c r="AW967" s="119"/>
      <c r="AX967" s="120"/>
      <c r="AY967" s="98">
        <f>SUM(AS967:AX967)</f>
        <v>5.9</v>
      </c>
      <c r="AZ967" s="74"/>
    </row>
    <row r="968" spans="2:52" ht="12.75">
      <c r="B968" s="73"/>
      <c r="C968" s="224"/>
      <c r="D968" s="236"/>
      <c r="E968" s="230"/>
      <c r="F968" s="221"/>
      <c r="G968" s="212"/>
      <c r="H968" s="212"/>
      <c r="I968" s="218"/>
      <c r="J968" s="218"/>
      <c r="K968" s="221"/>
      <c r="L968" s="221"/>
      <c r="M968" s="218"/>
      <c r="N968" s="218"/>
      <c r="O968" s="218"/>
      <c r="P968" s="212"/>
      <c r="Q968" s="212"/>
      <c r="R968" s="218"/>
      <c r="S968" s="218"/>
      <c r="T968" s="212"/>
      <c r="U968" s="212"/>
      <c r="V968" s="218"/>
      <c r="W968" s="218"/>
      <c r="X968" s="212"/>
      <c r="Y968" s="212"/>
      <c r="Z968" s="218"/>
      <c r="AA968" s="218"/>
      <c r="AB968" s="212"/>
      <c r="AC968" s="212"/>
      <c r="AD968" s="218"/>
      <c r="AE968" s="218"/>
      <c r="AF968" s="212"/>
      <c r="AG968" s="212"/>
      <c r="AH968" s="218"/>
      <c r="AI968" s="218"/>
      <c r="AJ968" s="212"/>
      <c r="AK968" s="212"/>
      <c r="AL968" s="212"/>
      <c r="AM968" s="212"/>
      <c r="AN968" s="215"/>
      <c r="AO968" s="215"/>
      <c r="AP968" s="215"/>
      <c r="AQ968" s="209"/>
      <c r="AR968" s="121" t="s">
        <v>124</v>
      </c>
      <c r="AS968" s="121"/>
      <c r="AT968" s="121"/>
      <c r="AU968" s="121"/>
      <c r="AV968" s="121"/>
      <c r="AW968" s="121"/>
      <c r="AX968" s="121"/>
      <c r="AY968" s="122"/>
      <c r="AZ968" s="74"/>
    </row>
    <row r="969" spans="2:52" ht="22.5">
      <c r="B969" s="73"/>
      <c r="C969" s="222" t="s">
        <v>777</v>
      </c>
      <c r="D969" s="234" t="s">
        <v>778</v>
      </c>
      <c r="E969" s="228"/>
      <c r="F969" s="219" t="s">
        <v>121</v>
      </c>
      <c r="G969" s="210"/>
      <c r="H969" s="210"/>
      <c r="I969" s="216">
        <v>0</v>
      </c>
      <c r="J969" s="216">
        <v>3.2</v>
      </c>
      <c r="K969" s="219">
        <v>2013</v>
      </c>
      <c r="L969" s="219">
        <v>2014</v>
      </c>
      <c r="M969" s="216">
        <f>AY970</f>
        <v>6.1</v>
      </c>
      <c r="N969" s="216"/>
      <c r="O969" s="216">
        <f>AU970</f>
        <v>2</v>
      </c>
      <c r="P969" s="210"/>
      <c r="Q969" s="210"/>
      <c r="R969" s="216"/>
      <c r="S969" s="216"/>
      <c r="T969" s="210"/>
      <c r="U969" s="210"/>
      <c r="V969" s="216"/>
      <c r="W969" s="216"/>
      <c r="X969" s="210"/>
      <c r="Y969" s="210"/>
      <c r="Z969" s="216"/>
      <c r="AA969" s="216"/>
      <c r="AB969" s="210"/>
      <c r="AC969" s="210"/>
      <c r="AD969" s="216"/>
      <c r="AE969" s="216">
        <v>3.2</v>
      </c>
      <c r="AF969" s="210"/>
      <c r="AG969" s="210"/>
      <c r="AH969" s="216"/>
      <c r="AI969" s="216"/>
      <c r="AJ969" s="210"/>
      <c r="AK969" s="210"/>
      <c r="AL969" s="210"/>
      <c r="AM969" s="210"/>
      <c r="AN969" s="213">
        <f>P969+T969+X969+AB969+AF969+AJ969</f>
        <v>0</v>
      </c>
      <c r="AO969" s="213">
        <f>Q969+U969+Y969+AC969+AG969+AK969</f>
        <v>0</v>
      </c>
      <c r="AP969" s="213">
        <f>R969+V969+Z969+AD969+AH969+AL969</f>
        <v>0</v>
      </c>
      <c r="AQ969" s="209">
        <f>S969+W969+AA969+AE969+AI969+AM969</f>
        <v>3.2</v>
      </c>
      <c r="AR969" s="116" t="s">
        <v>122</v>
      </c>
      <c r="AS969" s="117">
        <f aca="true" t="shared" si="416" ref="AS969:AX969">SUM(AS970:AS971)</f>
        <v>0</v>
      </c>
      <c r="AT969" s="117">
        <f t="shared" si="416"/>
        <v>0</v>
      </c>
      <c r="AU969" s="117">
        <f t="shared" si="416"/>
        <v>2</v>
      </c>
      <c r="AV969" s="117">
        <f t="shared" si="416"/>
        <v>4.1</v>
      </c>
      <c r="AW969" s="117">
        <f t="shared" si="416"/>
        <v>0</v>
      </c>
      <c r="AX969" s="117">
        <f t="shared" si="416"/>
        <v>0</v>
      </c>
      <c r="AY969" s="98">
        <f>SUM(AS969:AX969)</f>
        <v>6.1</v>
      </c>
      <c r="AZ969" s="74"/>
    </row>
    <row r="970" spans="2:52" ht="90">
      <c r="B970" s="73"/>
      <c r="C970" s="223"/>
      <c r="D970" s="235"/>
      <c r="E970" s="229"/>
      <c r="F970" s="220"/>
      <c r="G970" s="211"/>
      <c r="H970" s="211"/>
      <c r="I970" s="217"/>
      <c r="J970" s="217"/>
      <c r="K970" s="220"/>
      <c r="L970" s="220"/>
      <c r="M970" s="217"/>
      <c r="N970" s="217"/>
      <c r="O970" s="217"/>
      <c r="P970" s="211"/>
      <c r="Q970" s="211"/>
      <c r="R970" s="217"/>
      <c r="S970" s="217"/>
      <c r="T970" s="211"/>
      <c r="U970" s="211"/>
      <c r="V970" s="217"/>
      <c r="W970" s="217"/>
      <c r="X970" s="211"/>
      <c r="Y970" s="211"/>
      <c r="Z970" s="217"/>
      <c r="AA970" s="217"/>
      <c r="AB970" s="211"/>
      <c r="AC970" s="211"/>
      <c r="AD970" s="217"/>
      <c r="AE970" s="217"/>
      <c r="AF970" s="211"/>
      <c r="AG970" s="211"/>
      <c r="AH970" s="217"/>
      <c r="AI970" s="217"/>
      <c r="AJ970" s="211"/>
      <c r="AK970" s="211"/>
      <c r="AL970" s="211"/>
      <c r="AM970" s="211"/>
      <c r="AN970" s="214"/>
      <c r="AO970" s="214"/>
      <c r="AP970" s="214"/>
      <c r="AQ970" s="209"/>
      <c r="AR970" s="118" t="s">
        <v>354</v>
      </c>
      <c r="AS970" s="119"/>
      <c r="AT970" s="119"/>
      <c r="AU970" s="119">
        <v>2</v>
      </c>
      <c r="AV970" s="119">
        <v>4.1</v>
      </c>
      <c r="AW970" s="119"/>
      <c r="AX970" s="120"/>
      <c r="AY970" s="98">
        <f>SUM(AS970:AX970)</f>
        <v>6.1</v>
      </c>
      <c r="AZ970" s="74"/>
    </row>
    <row r="971" spans="2:52" ht="12.75">
      <c r="B971" s="73"/>
      <c r="C971" s="224"/>
      <c r="D971" s="236"/>
      <c r="E971" s="230"/>
      <c r="F971" s="221"/>
      <c r="G971" s="212"/>
      <c r="H971" s="212"/>
      <c r="I971" s="218"/>
      <c r="J971" s="218"/>
      <c r="K971" s="221"/>
      <c r="L971" s="221"/>
      <c r="M971" s="218"/>
      <c r="N971" s="218"/>
      <c r="O971" s="218"/>
      <c r="P971" s="212"/>
      <c r="Q971" s="212"/>
      <c r="R971" s="218"/>
      <c r="S971" s="218"/>
      <c r="T971" s="212"/>
      <c r="U971" s="212"/>
      <c r="V971" s="218"/>
      <c r="W971" s="218"/>
      <c r="X971" s="212"/>
      <c r="Y971" s="212"/>
      <c r="Z971" s="218"/>
      <c r="AA971" s="218"/>
      <c r="AB971" s="212"/>
      <c r="AC971" s="212"/>
      <c r="AD971" s="218"/>
      <c r="AE971" s="218"/>
      <c r="AF971" s="212"/>
      <c r="AG971" s="212"/>
      <c r="AH971" s="218"/>
      <c r="AI971" s="218"/>
      <c r="AJ971" s="212"/>
      <c r="AK971" s="212"/>
      <c r="AL971" s="212"/>
      <c r="AM971" s="212"/>
      <c r="AN971" s="215"/>
      <c r="AO971" s="215"/>
      <c r="AP971" s="215"/>
      <c r="AQ971" s="209"/>
      <c r="AR971" s="121" t="s">
        <v>124</v>
      </c>
      <c r="AS971" s="121"/>
      <c r="AT971" s="121"/>
      <c r="AU971" s="121"/>
      <c r="AV971" s="121"/>
      <c r="AW971" s="121"/>
      <c r="AX971" s="121"/>
      <c r="AY971" s="122"/>
      <c r="AZ971" s="74"/>
    </row>
    <row r="972" spans="2:52" ht="22.5">
      <c r="B972" s="73"/>
      <c r="C972" s="222" t="s">
        <v>779</v>
      </c>
      <c r="D972" s="234" t="s">
        <v>780</v>
      </c>
      <c r="E972" s="228"/>
      <c r="F972" s="219" t="s">
        <v>121</v>
      </c>
      <c r="G972" s="210"/>
      <c r="H972" s="210"/>
      <c r="I972" s="216">
        <v>0</v>
      </c>
      <c r="J972" s="216">
        <v>2.5</v>
      </c>
      <c r="K972" s="219">
        <v>2013</v>
      </c>
      <c r="L972" s="219">
        <v>2014</v>
      </c>
      <c r="M972" s="216">
        <f>AY973</f>
        <v>30.110000000000003</v>
      </c>
      <c r="N972" s="216"/>
      <c r="O972" s="216">
        <f>AU973</f>
        <v>30.110000000000003</v>
      </c>
      <c r="P972" s="210"/>
      <c r="Q972" s="210"/>
      <c r="R972" s="216"/>
      <c r="S972" s="216"/>
      <c r="T972" s="210"/>
      <c r="U972" s="210"/>
      <c r="V972" s="216"/>
      <c r="W972" s="216"/>
      <c r="X972" s="210"/>
      <c r="Y972" s="210"/>
      <c r="Z972" s="216"/>
      <c r="AA972" s="216"/>
      <c r="AB972" s="210"/>
      <c r="AC972" s="210"/>
      <c r="AD972" s="216"/>
      <c r="AE972" s="216">
        <v>2.5</v>
      </c>
      <c r="AF972" s="210"/>
      <c r="AG972" s="210"/>
      <c r="AH972" s="216"/>
      <c r="AI972" s="216"/>
      <c r="AJ972" s="210"/>
      <c r="AK972" s="210"/>
      <c r="AL972" s="210"/>
      <c r="AM972" s="210"/>
      <c r="AN972" s="213">
        <f>P972+T972+X972+AB972+AF972+AJ972</f>
        <v>0</v>
      </c>
      <c r="AO972" s="213">
        <f>Q972+U972+Y972+AC972+AG972+AK972</f>
        <v>0</v>
      </c>
      <c r="AP972" s="213">
        <f>R972+V972+Z972+AD972+AH972+AL972</f>
        <v>0</v>
      </c>
      <c r="AQ972" s="209">
        <f>S972+W972+AA972+AE972+AI972+AM972</f>
        <v>2.5</v>
      </c>
      <c r="AR972" s="116" t="s">
        <v>122</v>
      </c>
      <c r="AS972" s="117">
        <f aca="true" t="shared" si="417" ref="AS972:AX972">SUM(AS973:AS974)</f>
        <v>0</v>
      </c>
      <c r="AT972" s="117">
        <f t="shared" si="417"/>
        <v>0</v>
      </c>
      <c r="AU972" s="117">
        <f t="shared" si="417"/>
        <v>30.110000000000003</v>
      </c>
      <c r="AV972" s="117">
        <f t="shared" si="417"/>
        <v>0</v>
      </c>
      <c r="AW972" s="117">
        <f t="shared" si="417"/>
        <v>0</v>
      </c>
      <c r="AX972" s="117">
        <f t="shared" si="417"/>
        <v>0</v>
      </c>
      <c r="AY972" s="98">
        <f>SUM(AS972:AX972)</f>
        <v>30.110000000000003</v>
      </c>
      <c r="AZ972" s="74"/>
    </row>
    <row r="973" spans="2:52" ht="90">
      <c r="B973" s="73"/>
      <c r="C973" s="223"/>
      <c r="D973" s="235"/>
      <c r="E973" s="229"/>
      <c r="F973" s="220"/>
      <c r="G973" s="211"/>
      <c r="H973" s="211"/>
      <c r="I973" s="217"/>
      <c r="J973" s="217"/>
      <c r="K973" s="220"/>
      <c r="L973" s="220"/>
      <c r="M973" s="217"/>
      <c r="N973" s="217"/>
      <c r="O973" s="217"/>
      <c r="P973" s="211"/>
      <c r="Q973" s="211"/>
      <c r="R973" s="217"/>
      <c r="S973" s="217"/>
      <c r="T973" s="211"/>
      <c r="U973" s="211"/>
      <c r="V973" s="217"/>
      <c r="W973" s="217"/>
      <c r="X973" s="211"/>
      <c r="Y973" s="211"/>
      <c r="Z973" s="217"/>
      <c r="AA973" s="217"/>
      <c r="AB973" s="211"/>
      <c r="AC973" s="211"/>
      <c r="AD973" s="217"/>
      <c r="AE973" s="217"/>
      <c r="AF973" s="211"/>
      <c r="AG973" s="211"/>
      <c r="AH973" s="217"/>
      <c r="AI973" s="217"/>
      <c r="AJ973" s="211"/>
      <c r="AK973" s="211"/>
      <c r="AL973" s="211"/>
      <c r="AM973" s="211"/>
      <c r="AN973" s="214"/>
      <c r="AO973" s="214"/>
      <c r="AP973" s="214"/>
      <c r="AQ973" s="209"/>
      <c r="AR973" s="118" t="s">
        <v>354</v>
      </c>
      <c r="AS973" s="119">
        <v>0</v>
      </c>
      <c r="AT973" s="119">
        <v>0</v>
      </c>
      <c r="AU973" s="119">
        <f>40-10.26+0.37</f>
        <v>30.110000000000003</v>
      </c>
      <c r="AV973" s="119">
        <v>0</v>
      </c>
      <c r="AW973" s="119">
        <v>0</v>
      </c>
      <c r="AX973" s="120"/>
      <c r="AY973" s="98">
        <f>SUM(AS973:AX973)</f>
        <v>30.110000000000003</v>
      </c>
      <c r="AZ973" s="74"/>
    </row>
    <row r="974" spans="2:52" ht="12.75">
      <c r="B974" s="73"/>
      <c r="C974" s="224"/>
      <c r="D974" s="236"/>
      <c r="E974" s="230"/>
      <c r="F974" s="221"/>
      <c r="G974" s="212"/>
      <c r="H974" s="212"/>
      <c r="I974" s="218"/>
      <c r="J974" s="218"/>
      <c r="K974" s="221"/>
      <c r="L974" s="221"/>
      <c r="M974" s="218"/>
      <c r="N974" s="218"/>
      <c r="O974" s="218"/>
      <c r="P974" s="212"/>
      <c r="Q974" s="212"/>
      <c r="R974" s="218"/>
      <c r="S974" s="218"/>
      <c r="T974" s="212"/>
      <c r="U974" s="212"/>
      <c r="V974" s="218"/>
      <c r="W974" s="218"/>
      <c r="X974" s="212"/>
      <c r="Y974" s="212"/>
      <c r="Z974" s="218"/>
      <c r="AA974" s="218"/>
      <c r="AB974" s="212"/>
      <c r="AC974" s="212"/>
      <c r="AD974" s="218"/>
      <c r="AE974" s="218"/>
      <c r="AF974" s="212"/>
      <c r="AG974" s="212"/>
      <c r="AH974" s="218"/>
      <c r="AI974" s="218"/>
      <c r="AJ974" s="212"/>
      <c r="AK974" s="212"/>
      <c r="AL974" s="212"/>
      <c r="AM974" s="212"/>
      <c r="AN974" s="215"/>
      <c r="AO974" s="215"/>
      <c r="AP974" s="215"/>
      <c r="AQ974" s="209"/>
      <c r="AR974" s="121" t="s">
        <v>124</v>
      </c>
      <c r="AS974" s="121"/>
      <c r="AT974" s="121"/>
      <c r="AU974" s="121"/>
      <c r="AV974" s="121"/>
      <c r="AW974" s="121"/>
      <c r="AX974" s="121"/>
      <c r="AY974" s="122"/>
      <c r="AZ974" s="74"/>
    </row>
    <row r="975" spans="2:52" ht="22.5">
      <c r="B975" s="73"/>
      <c r="C975" s="222" t="s">
        <v>781</v>
      </c>
      <c r="D975" s="234" t="s">
        <v>782</v>
      </c>
      <c r="E975" s="228"/>
      <c r="F975" s="219" t="s">
        <v>121</v>
      </c>
      <c r="G975" s="210"/>
      <c r="H975" s="210"/>
      <c r="I975" s="216">
        <v>0</v>
      </c>
      <c r="J975" s="216">
        <v>3.2</v>
      </c>
      <c r="K975" s="219">
        <v>2013</v>
      </c>
      <c r="L975" s="219">
        <v>2014</v>
      </c>
      <c r="M975" s="216">
        <f>AY976</f>
        <v>11.229999999999997</v>
      </c>
      <c r="N975" s="216"/>
      <c r="O975" s="216">
        <f>AU976</f>
        <v>0</v>
      </c>
      <c r="P975" s="210"/>
      <c r="Q975" s="210"/>
      <c r="R975" s="216"/>
      <c r="S975" s="216"/>
      <c r="T975" s="210"/>
      <c r="U975" s="210"/>
      <c r="V975" s="216"/>
      <c r="W975" s="216"/>
      <c r="X975" s="210"/>
      <c r="Y975" s="210"/>
      <c r="Z975" s="216"/>
      <c r="AA975" s="216"/>
      <c r="AB975" s="210"/>
      <c r="AC975" s="210"/>
      <c r="AD975" s="216"/>
      <c r="AE975" s="216">
        <v>3.2</v>
      </c>
      <c r="AF975" s="210"/>
      <c r="AG975" s="210"/>
      <c r="AH975" s="216"/>
      <c r="AI975" s="216"/>
      <c r="AJ975" s="210"/>
      <c r="AK975" s="210"/>
      <c r="AL975" s="210"/>
      <c r="AM975" s="210"/>
      <c r="AN975" s="213">
        <f>P975+T975+X975+AB975+AF975+AJ975</f>
        <v>0</v>
      </c>
      <c r="AO975" s="213">
        <f>Q975+U975+Y975+AC975+AG975+AK975</f>
        <v>0</v>
      </c>
      <c r="AP975" s="213">
        <f>R975+V975+Z975+AD975+AH975+AL975</f>
        <v>0</v>
      </c>
      <c r="AQ975" s="209">
        <f>S975+W975+AA975+AE975+AI975+AM975</f>
        <v>3.2</v>
      </c>
      <c r="AR975" s="116" t="s">
        <v>122</v>
      </c>
      <c r="AS975" s="117">
        <f aca="true" t="shared" si="418" ref="AS975:AX975">SUM(AS976:AS977)</f>
        <v>0</v>
      </c>
      <c r="AT975" s="117">
        <f t="shared" si="418"/>
        <v>0</v>
      </c>
      <c r="AU975" s="117">
        <f t="shared" si="418"/>
        <v>0</v>
      </c>
      <c r="AV975" s="117">
        <f t="shared" si="418"/>
        <v>3.37</v>
      </c>
      <c r="AW975" s="117">
        <f t="shared" si="418"/>
        <v>7.859999999999996</v>
      </c>
      <c r="AX975" s="117">
        <f t="shared" si="418"/>
        <v>0</v>
      </c>
      <c r="AY975" s="98">
        <f>SUM(AS975:AX975)</f>
        <v>11.229999999999997</v>
      </c>
      <c r="AZ975" s="74"/>
    </row>
    <row r="976" spans="2:52" ht="90">
      <c r="B976" s="73"/>
      <c r="C976" s="223"/>
      <c r="D976" s="235"/>
      <c r="E976" s="229"/>
      <c r="F976" s="220"/>
      <c r="G976" s="211"/>
      <c r="H976" s="211"/>
      <c r="I976" s="217"/>
      <c r="J976" s="217"/>
      <c r="K976" s="220"/>
      <c r="L976" s="220"/>
      <c r="M976" s="217"/>
      <c r="N976" s="217"/>
      <c r="O976" s="217"/>
      <c r="P976" s="211"/>
      <c r="Q976" s="211"/>
      <c r="R976" s="217"/>
      <c r="S976" s="217"/>
      <c r="T976" s="211"/>
      <c r="U976" s="211"/>
      <c r="V976" s="217"/>
      <c r="W976" s="217"/>
      <c r="X976" s="211"/>
      <c r="Y976" s="211"/>
      <c r="Z976" s="217"/>
      <c r="AA976" s="217"/>
      <c r="AB976" s="211"/>
      <c r="AC976" s="211"/>
      <c r="AD976" s="217"/>
      <c r="AE976" s="217"/>
      <c r="AF976" s="211"/>
      <c r="AG976" s="211"/>
      <c r="AH976" s="217"/>
      <c r="AI976" s="217"/>
      <c r="AJ976" s="211"/>
      <c r="AK976" s="211"/>
      <c r="AL976" s="211"/>
      <c r="AM976" s="211"/>
      <c r="AN976" s="214"/>
      <c r="AO976" s="214"/>
      <c r="AP976" s="214"/>
      <c r="AQ976" s="209"/>
      <c r="AR976" s="118" t="s">
        <v>354</v>
      </c>
      <c r="AS976" s="119"/>
      <c r="AT976" s="119"/>
      <c r="AU976" s="119">
        <v>0</v>
      </c>
      <c r="AV976" s="119">
        <v>3.37</v>
      </c>
      <c r="AW976" s="119">
        <f>34.3-4.44-22</f>
        <v>7.859999999999996</v>
      </c>
      <c r="AX976" s="120"/>
      <c r="AY976" s="98">
        <f>SUM(AS976:AX976)</f>
        <v>11.229999999999997</v>
      </c>
      <c r="AZ976" s="74"/>
    </row>
    <row r="977" spans="2:52" ht="12.75">
      <c r="B977" s="73"/>
      <c r="C977" s="224"/>
      <c r="D977" s="236"/>
      <c r="E977" s="230"/>
      <c r="F977" s="221"/>
      <c r="G977" s="212"/>
      <c r="H977" s="212"/>
      <c r="I977" s="218"/>
      <c r="J977" s="218"/>
      <c r="K977" s="221"/>
      <c r="L977" s="221"/>
      <c r="M977" s="218"/>
      <c r="N977" s="218"/>
      <c r="O977" s="218"/>
      <c r="P977" s="212"/>
      <c r="Q977" s="212"/>
      <c r="R977" s="218"/>
      <c r="S977" s="218"/>
      <c r="T977" s="212"/>
      <c r="U977" s="212"/>
      <c r="V977" s="218"/>
      <c r="W977" s="218"/>
      <c r="X977" s="212"/>
      <c r="Y977" s="212"/>
      <c r="Z977" s="218"/>
      <c r="AA977" s="218"/>
      <c r="AB977" s="212"/>
      <c r="AC977" s="212"/>
      <c r="AD977" s="218"/>
      <c r="AE977" s="218"/>
      <c r="AF977" s="212"/>
      <c r="AG977" s="212"/>
      <c r="AH977" s="218"/>
      <c r="AI977" s="218"/>
      <c r="AJ977" s="212"/>
      <c r="AK977" s="212"/>
      <c r="AL977" s="212"/>
      <c r="AM977" s="212"/>
      <c r="AN977" s="215"/>
      <c r="AO977" s="215"/>
      <c r="AP977" s="215"/>
      <c r="AQ977" s="209"/>
      <c r="AR977" s="121" t="s">
        <v>124</v>
      </c>
      <c r="AS977" s="121"/>
      <c r="AT977" s="121"/>
      <c r="AU977" s="121"/>
      <c r="AV977" s="121"/>
      <c r="AW977" s="121"/>
      <c r="AX977" s="121"/>
      <c r="AY977" s="122"/>
      <c r="AZ977" s="74"/>
    </row>
    <row r="978" spans="2:52" ht="22.5">
      <c r="B978" s="73"/>
      <c r="C978" s="222" t="s">
        <v>783</v>
      </c>
      <c r="D978" s="234" t="s">
        <v>784</v>
      </c>
      <c r="E978" s="228"/>
      <c r="F978" s="219" t="s">
        <v>121</v>
      </c>
      <c r="G978" s="210"/>
      <c r="H978" s="210"/>
      <c r="I978" s="216">
        <v>0</v>
      </c>
      <c r="J978" s="216">
        <v>3.2</v>
      </c>
      <c r="K978" s="219">
        <v>2013</v>
      </c>
      <c r="L978" s="219">
        <v>2014</v>
      </c>
      <c r="M978" s="216">
        <f>AY979</f>
        <v>33.96</v>
      </c>
      <c r="N978" s="216"/>
      <c r="O978" s="216">
        <f>AU979</f>
        <v>15.93</v>
      </c>
      <c r="P978" s="210"/>
      <c r="Q978" s="210"/>
      <c r="R978" s="216"/>
      <c r="S978" s="216"/>
      <c r="T978" s="210"/>
      <c r="U978" s="210"/>
      <c r="V978" s="216"/>
      <c r="W978" s="216"/>
      <c r="X978" s="210"/>
      <c r="Y978" s="210"/>
      <c r="Z978" s="216"/>
      <c r="AA978" s="216"/>
      <c r="AB978" s="210"/>
      <c r="AC978" s="210"/>
      <c r="AD978" s="216"/>
      <c r="AE978" s="216">
        <v>3.2</v>
      </c>
      <c r="AF978" s="210"/>
      <c r="AG978" s="210"/>
      <c r="AH978" s="216"/>
      <c r="AI978" s="216"/>
      <c r="AJ978" s="210"/>
      <c r="AK978" s="210"/>
      <c r="AL978" s="210"/>
      <c r="AM978" s="210"/>
      <c r="AN978" s="213">
        <f>P978+T978+X978+AB978+AF978+AJ978</f>
        <v>0</v>
      </c>
      <c r="AO978" s="213">
        <f>Q978+U978+Y978+AC978+AG978+AK978</f>
        <v>0</v>
      </c>
      <c r="AP978" s="213">
        <f>R978+V978+Z978+AD978+AH978+AL978</f>
        <v>0</v>
      </c>
      <c r="AQ978" s="209">
        <f>S978+W978+AA978+AE978+AI978+AM978</f>
        <v>3.2</v>
      </c>
      <c r="AR978" s="116" t="s">
        <v>122</v>
      </c>
      <c r="AS978" s="117">
        <f aca="true" t="shared" si="419" ref="AS978:AX978">SUM(AS979:AS980)</f>
        <v>0</v>
      </c>
      <c r="AT978" s="117">
        <f t="shared" si="419"/>
        <v>15.93</v>
      </c>
      <c r="AU978" s="117">
        <f t="shared" si="419"/>
        <v>15.93</v>
      </c>
      <c r="AV978" s="117">
        <f t="shared" si="419"/>
        <v>2.1</v>
      </c>
      <c r="AW978" s="117">
        <f t="shared" si="419"/>
        <v>0</v>
      </c>
      <c r="AX978" s="117">
        <f t="shared" si="419"/>
        <v>0</v>
      </c>
      <c r="AY978" s="98">
        <f>SUM(AS978:AX978)</f>
        <v>33.96</v>
      </c>
      <c r="AZ978" s="74"/>
    </row>
    <row r="979" spans="2:52" ht="90">
      <c r="B979" s="73"/>
      <c r="C979" s="223"/>
      <c r="D979" s="235"/>
      <c r="E979" s="229"/>
      <c r="F979" s="220"/>
      <c r="G979" s="211"/>
      <c r="H979" s="211"/>
      <c r="I979" s="217"/>
      <c r="J979" s="217"/>
      <c r="K979" s="220"/>
      <c r="L979" s="220"/>
      <c r="M979" s="217"/>
      <c r="N979" s="217"/>
      <c r="O979" s="217"/>
      <c r="P979" s="211"/>
      <c r="Q979" s="211"/>
      <c r="R979" s="217"/>
      <c r="S979" s="217"/>
      <c r="T979" s="211"/>
      <c r="U979" s="211"/>
      <c r="V979" s="217"/>
      <c r="W979" s="217"/>
      <c r="X979" s="211"/>
      <c r="Y979" s="211"/>
      <c r="Z979" s="217"/>
      <c r="AA979" s="217"/>
      <c r="AB979" s="211"/>
      <c r="AC979" s="211"/>
      <c r="AD979" s="217"/>
      <c r="AE979" s="217"/>
      <c r="AF979" s="211"/>
      <c r="AG979" s="211"/>
      <c r="AH979" s="217"/>
      <c r="AI979" s="217"/>
      <c r="AJ979" s="211"/>
      <c r="AK979" s="211"/>
      <c r="AL979" s="211"/>
      <c r="AM979" s="211"/>
      <c r="AN979" s="214"/>
      <c r="AO979" s="214"/>
      <c r="AP979" s="214"/>
      <c r="AQ979" s="209"/>
      <c r="AR979" s="118" t="s">
        <v>354</v>
      </c>
      <c r="AS979" s="119"/>
      <c r="AT979" s="119">
        <v>15.93</v>
      </c>
      <c r="AU979" s="119">
        <v>15.93</v>
      </c>
      <c r="AV979" s="119">
        <v>2.1</v>
      </c>
      <c r="AW979" s="119"/>
      <c r="AX979" s="120"/>
      <c r="AY979" s="98">
        <f>SUM(AS979:AX979)</f>
        <v>33.96</v>
      </c>
      <c r="AZ979" s="74"/>
    </row>
    <row r="980" spans="2:52" ht="12.75">
      <c r="B980" s="73"/>
      <c r="C980" s="224"/>
      <c r="D980" s="236"/>
      <c r="E980" s="230"/>
      <c r="F980" s="221"/>
      <c r="G980" s="212"/>
      <c r="H980" s="212"/>
      <c r="I980" s="218"/>
      <c r="J980" s="218"/>
      <c r="K980" s="221"/>
      <c r="L980" s="221"/>
      <c r="M980" s="218"/>
      <c r="N980" s="218"/>
      <c r="O980" s="218"/>
      <c r="P980" s="212"/>
      <c r="Q980" s="212"/>
      <c r="R980" s="218"/>
      <c r="S980" s="218"/>
      <c r="T980" s="212"/>
      <c r="U980" s="212"/>
      <c r="V980" s="218"/>
      <c r="W980" s="218"/>
      <c r="X980" s="212"/>
      <c r="Y980" s="212"/>
      <c r="Z980" s="218"/>
      <c r="AA980" s="218"/>
      <c r="AB980" s="212"/>
      <c r="AC980" s="212"/>
      <c r="AD980" s="218"/>
      <c r="AE980" s="218"/>
      <c r="AF980" s="212"/>
      <c r="AG980" s="212"/>
      <c r="AH980" s="218"/>
      <c r="AI980" s="218"/>
      <c r="AJ980" s="212"/>
      <c r="AK980" s="212"/>
      <c r="AL980" s="212"/>
      <c r="AM980" s="212"/>
      <c r="AN980" s="215"/>
      <c r="AO980" s="215"/>
      <c r="AP980" s="215"/>
      <c r="AQ980" s="209"/>
      <c r="AR980" s="121" t="s">
        <v>124</v>
      </c>
      <c r="AS980" s="121"/>
      <c r="AT980" s="121"/>
      <c r="AU980" s="121"/>
      <c r="AV980" s="121"/>
      <c r="AW980" s="121"/>
      <c r="AX980" s="121"/>
      <c r="AY980" s="122"/>
      <c r="AZ980" s="74"/>
    </row>
    <row r="981" spans="2:52" ht="22.5">
      <c r="B981" s="73"/>
      <c r="C981" s="222" t="s">
        <v>785</v>
      </c>
      <c r="D981" s="234" t="s">
        <v>786</v>
      </c>
      <c r="E981" s="228"/>
      <c r="F981" s="219" t="s">
        <v>121</v>
      </c>
      <c r="G981" s="210"/>
      <c r="H981" s="210"/>
      <c r="I981" s="216">
        <v>0</v>
      </c>
      <c r="J981" s="216">
        <v>0.5</v>
      </c>
      <c r="K981" s="219">
        <v>2013</v>
      </c>
      <c r="L981" s="219">
        <v>2013</v>
      </c>
      <c r="M981" s="216">
        <f>AY982</f>
        <v>6.7</v>
      </c>
      <c r="N981" s="216"/>
      <c r="O981" s="216">
        <f>AU982</f>
        <v>3.2</v>
      </c>
      <c r="P981" s="210"/>
      <c r="Q981" s="210"/>
      <c r="R981" s="216"/>
      <c r="S981" s="216"/>
      <c r="T981" s="210"/>
      <c r="U981" s="210"/>
      <c r="V981" s="216"/>
      <c r="W981" s="216"/>
      <c r="X981" s="210"/>
      <c r="Y981" s="210"/>
      <c r="Z981" s="216"/>
      <c r="AA981" s="216">
        <v>0.5</v>
      </c>
      <c r="AB981" s="210"/>
      <c r="AC981" s="210"/>
      <c r="AD981" s="216"/>
      <c r="AE981" s="216"/>
      <c r="AF981" s="210"/>
      <c r="AG981" s="210"/>
      <c r="AH981" s="216"/>
      <c r="AI981" s="216"/>
      <c r="AJ981" s="210"/>
      <c r="AK981" s="210"/>
      <c r="AL981" s="210"/>
      <c r="AM981" s="210"/>
      <c r="AN981" s="213">
        <f>P981+T981+X981+AB981+AF981+AJ981</f>
        <v>0</v>
      </c>
      <c r="AO981" s="213">
        <f>Q981+U981+Y981+AC981+AG981+AK981</f>
        <v>0</v>
      </c>
      <c r="AP981" s="213">
        <f>R981+V981+Z981+AD981+AH981+AL981</f>
        <v>0</v>
      </c>
      <c r="AQ981" s="209">
        <f>S981+W981+AA981+AE981+AI981+AM981</f>
        <v>0.5</v>
      </c>
      <c r="AR981" s="116" t="s">
        <v>122</v>
      </c>
      <c r="AS981" s="117">
        <f aca="true" t="shared" si="420" ref="AS981:AX981">SUM(AS982:AS983)</f>
        <v>0</v>
      </c>
      <c r="AT981" s="117">
        <f t="shared" si="420"/>
        <v>0</v>
      </c>
      <c r="AU981" s="117">
        <f t="shared" si="420"/>
        <v>3.2</v>
      </c>
      <c r="AV981" s="117">
        <f t="shared" si="420"/>
        <v>3.5</v>
      </c>
      <c r="AW981" s="117">
        <f t="shared" si="420"/>
        <v>0</v>
      </c>
      <c r="AX981" s="117">
        <f t="shared" si="420"/>
        <v>0</v>
      </c>
      <c r="AY981" s="98">
        <f>SUM(AS981:AX981)</f>
        <v>6.7</v>
      </c>
      <c r="AZ981" s="74"/>
    </row>
    <row r="982" spans="2:52" ht="90">
      <c r="B982" s="73"/>
      <c r="C982" s="223"/>
      <c r="D982" s="235"/>
      <c r="E982" s="229"/>
      <c r="F982" s="220"/>
      <c r="G982" s="211"/>
      <c r="H982" s="211"/>
      <c r="I982" s="217"/>
      <c r="J982" s="217"/>
      <c r="K982" s="220"/>
      <c r="L982" s="220"/>
      <c r="M982" s="217"/>
      <c r="N982" s="217"/>
      <c r="O982" s="217"/>
      <c r="P982" s="211"/>
      <c r="Q982" s="211"/>
      <c r="R982" s="217"/>
      <c r="S982" s="217"/>
      <c r="T982" s="211"/>
      <c r="U982" s="211"/>
      <c r="V982" s="217"/>
      <c r="W982" s="217"/>
      <c r="X982" s="211"/>
      <c r="Y982" s="211"/>
      <c r="Z982" s="217"/>
      <c r="AA982" s="217"/>
      <c r="AB982" s="211"/>
      <c r="AC982" s="211"/>
      <c r="AD982" s="217"/>
      <c r="AE982" s="217"/>
      <c r="AF982" s="211"/>
      <c r="AG982" s="211"/>
      <c r="AH982" s="217"/>
      <c r="AI982" s="217"/>
      <c r="AJ982" s="211"/>
      <c r="AK982" s="211"/>
      <c r="AL982" s="211"/>
      <c r="AM982" s="211"/>
      <c r="AN982" s="214"/>
      <c r="AO982" s="214"/>
      <c r="AP982" s="214"/>
      <c r="AQ982" s="209"/>
      <c r="AR982" s="118" t="s">
        <v>354</v>
      </c>
      <c r="AS982" s="119"/>
      <c r="AT982" s="119"/>
      <c r="AU982" s="119">
        <v>3.2</v>
      </c>
      <c r="AV982" s="119">
        <v>3.5</v>
      </c>
      <c r="AW982" s="119"/>
      <c r="AX982" s="120"/>
      <c r="AY982" s="98">
        <f>SUM(AS982:AX982)</f>
        <v>6.7</v>
      </c>
      <c r="AZ982" s="74"/>
    </row>
    <row r="983" spans="2:52" ht="12.75">
      <c r="B983" s="73"/>
      <c r="C983" s="224"/>
      <c r="D983" s="236"/>
      <c r="E983" s="230"/>
      <c r="F983" s="221"/>
      <c r="G983" s="212"/>
      <c r="H983" s="212"/>
      <c r="I983" s="218"/>
      <c r="J983" s="218"/>
      <c r="K983" s="221"/>
      <c r="L983" s="221"/>
      <c r="M983" s="218"/>
      <c r="N983" s="218"/>
      <c r="O983" s="218"/>
      <c r="P983" s="212"/>
      <c r="Q983" s="212"/>
      <c r="R983" s="218"/>
      <c r="S983" s="218"/>
      <c r="T983" s="212"/>
      <c r="U983" s="212"/>
      <c r="V983" s="218"/>
      <c r="W983" s="218"/>
      <c r="X983" s="212"/>
      <c r="Y983" s="212"/>
      <c r="Z983" s="218"/>
      <c r="AA983" s="218"/>
      <c r="AB983" s="212"/>
      <c r="AC983" s="212"/>
      <c r="AD983" s="218"/>
      <c r="AE983" s="218"/>
      <c r="AF983" s="212"/>
      <c r="AG983" s="212"/>
      <c r="AH983" s="218"/>
      <c r="AI983" s="218"/>
      <c r="AJ983" s="212"/>
      <c r="AK983" s="212"/>
      <c r="AL983" s="212"/>
      <c r="AM983" s="212"/>
      <c r="AN983" s="215"/>
      <c r="AO983" s="215"/>
      <c r="AP983" s="215"/>
      <c r="AQ983" s="209"/>
      <c r="AR983" s="121" t="s">
        <v>124</v>
      </c>
      <c r="AS983" s="121"/>
      <c r="AT983" s="121"/>
      <c r="AU983" s="121"/>
      <c r="AV983" s="121"/>
      <c r="AW983" s="121"/>
      <c r="AX983" s="121"/>
      <c r="AY983" s="122"/>
      <c r="AZ983" s="74"/>
    </row>
    <row r="984" spans="2:52" ht="22.5">
      <c r="B984" s="73"/>
      <c r="C984" s="222" t="s">
        <v>787</v>
      </c>
      <c r="D984" s="234" t="s">
        <v>788</v>
      </c>
      <c r="E984" s="228"/>
      <c r="F984" s="219" t="s">
        <v>121</v>
      </c>
      <c r="G984" s="210"/>
      <c r="H984" s="210"/>
      <c r="I984" s="216">
        <v>0</v>
      </c>
      <c r="J984" s="216">
        <v>0.4</v>
      </c>
      <c r="K984" s="219">
        <v>2014</v>
      </c>
      <c r="L984" s="219">
        <v>2014</v>
      </c>
      <c r="M984" s="216">
        <f>AY985</f>
        <v>7.8</v>
      </c>
      <c r="N984" s="216"/>
      <c r="O984" s="216">
        <f>AU985</f>
        <v>0</v>
      </c>
      <c r="P984" s="210"/>
      <c r="Q984" s="210"/>
      <c r="R984" s="216"/>
      <c r="S984" s="216"/>
      <c r="T984" s="210"/>
      <c r="U984" s="210"/>
      <c r="V984" s="216"/>
      <c r="W984" s="216"/>
      <c r="X984" s="210"/>
      <c r="Y984" s="210"/>
      <c r="Z984" s="216"/>
      <c r="AA984" s="216"/>
      <c r="AB984" s="210"/>
      <c r="AC984" s="210"/>
      <c r="AD984" s="216"/>
      <c r="AE984" s="216">
        <v>0.4</v>
      </c>
      <c r="AF984" s="210"/>
      <c r="AG984" s="210"/>
      <c r="AH984" s="216"/>
      <c r="AI984" s="216"/>
      <c r="AJ984" s="210"/>
      <c r="AK984" s="210"/>
      <c r="AL984" s="210"/>
      <c r="AM984" s="210"/>
      <c r="AN984" s="213">
        <f>P984+T984+X984+AB984+AF984+AJ984</f>
        <v>0</v>
      </c>
      <c r="AO984" s="213">
        <f>Q984+U984+Y984+AC984+AG984+AK984</f>
        <v>0</v>
      </c>
      <c r="AP984" s="213">
        <f>R984+V984+Z984+AD984+AH984+AL984</f>
        <v>0</v>
      </c>
      <c r="AQ984" s="209">
        <f>S984+W984+AA984+AE984+AI984+AM984</f>
        <v>0.4</v>
      </c>
      <c r="AR984" s="116" t="s">
        <v>122</v>
      </c>
      <c r="AS984" s="117">
        <f aca="true" t="shared" si="421" ref="AS984:AX984">SUM(AS985:AS986)</f>
        <v>0</v>
      </c>
      <c r="AT984" s="117">
        <f t="shared" si="421"/>
        <v>0</v>
      </c>
      <c r="AU984" s="117">
        <f t="shared" si="421"/>
        <v>0</v>
      </c>
      <c r="AV984" s="117">
        <f t="shared" si="421"/>
        <v>2.5</v>
      </c>
      <c r="AW984" s="117">
        <f t="shared" si="421"/>
        <v>5.3</v>
      </c>
      <c r="AX984" s="117">
        <f t="shared" si="421"/>
        <v>0</v>
      </c>
      <c r="AY984" s="98">
        <f>SUM(AS984:AX984)</f>
        <v>7.8</v>
      </c>
      <c r="AZ984" s="74"/>
    </row>
    <row r="985" spans="2:52" ht="45">
      <c r="B985" s="73"/>
      <c r="C985" s="223"/>
      <c r="D985" s="235"/>
      <c r="E985" s="229"/>
      <c r="F985" s="220"/>
      <c r="G985" s="211"/>
      <c r="H985" s="211"/>
      <c r="I985" s="217"/>
      <c r="J985" s="217"/>
      <c r="K985" s="220"/>
      <c r="L985" s="220"/>
      <c r="M985" s="217"/>
      <c r="N985" s="217"/>
      <c r="O985" s="217"/>
      <c r="P985" s="211"/>
      <c r="Q985" s="211"/>
      <c r="R985" s="217"/>
      <c r="S985" s="217"/>
      <c r="T985" s="211"/>
      <c r="U985" s="211"/>
      <c r="V985" s="217"/>
      <c r="W985" s="217"/>
      <c r="X985" s="211"/>
      <c r="Y985" s="211"/>
      <c r="Z985" s="217"/>
      <c r="AA985" s="217"/>
      <c r="AB985" s="211"/>
      <c r="AC985" s="211"/>
      <c r="AD985" s="217"/>
      <c r="AE985" s="217"/>
      <c r="AF985" s="211"/>
      <c r="AG985" s="211"/>
      <c r="AH985" s="217"/>
      <c r="AI985" s="217"/>
      <c r="AJ985" s="211"/>
      <c r="AK985" s="211"/>
      <c r="AL985" s="211"/>
      <c r="AM985" s="211"/>
      <c r="AN985" s="214"/>
      <c r="AO985" s="214"/>
      <c r="AP985" s="214"/>
      <c r="AQ985" s="209"/>
      <c r="AR985" s="118" t="s">
        <v>123</v>
      </c>
      <c r="AS985" s="119"/>
      <c r="AT985" s="119"/>
      <c r="AU985" s="119"/>
      <c r="AV985" s="119">
        <v>2.5</v>
      </c>
      <c r="AW985" s="119">
        <v>5.3</v>
      </c>
      <c r="AX985" s="120"/>
      <c r="AY985" s="98">
        <f>SUM(AS985:AX985)</f>
        <v>7.8</v>
      </c>
      <c r="AZ985" s="74"/>
    </row>
    <row r="986" spans="2:52" ht="12.75">
      <c r="B986" s="73"/>
      <c r="C986" s="224"/>
      <c r="D986" s="236"/>
      <c r="E986" s="230"/>
      <c r="F986" s="221"/>
      <c r="G986" s="212"/>
      <c r="H986" s="212"/>
      <c r="I986" s="218"/>
      <c r="J986" s="218"/>
      <c r="K986" s="221"/>
      <c r="L986" s="221"/>
      <c r="M986" s="218"/>
      <c r="N986" s="218"/>
      <c r="O986" s="218"/>
      <c r="P986" s="212"/>
      <c r="Q986" s="212"/>
      <c r="R986" s="218"/>
      <c r="S986" s="218"/>
      <c r="T986" s="212"/>
      <c r="U986" s="212"/>
      <c r="V986" s="218"/>
      <c r="W986" s="218"/>
      <c r="X986" s="212"/>
      <c r="Y986" s="212"/>
      <c r="Z986" s="218"/>
      <c r="AA986" s="218"/>
      <c r="AB986" s="212"/>
      <c r="AC986" s="212"/>
      <c r="AD986" s="218"/>
      <c r="AE986" s="218"/>
      <c r="AF986" s="212"/>
      <c r="AG986" s="212"/>
      <c r="AH986" s="218"/>
      <c r="AI986" s="218"/>
      <c r="AJ986" s="212"/>
      <c r="AK986" s="212"/>
      <c r="AL986" s="212"/>
      <c r="AM986" s="212"/>
      <c r="AN986" s="215"/>
      <c r="AO986" s="215"/>
      <c r="AP986" s="215"/>
      <c r="AQ986" s="209"/>
      <c r="AR986" s="121" t="s">
        <v>124</v>
      </c>
      <c r="AS986" s="121"/>
      <c r="AT986" s="121"/>
      <c r="AU986" s="121"/>
      <c r="AV986" s="121"/>
      <c r="AW986" s="121"/>
      <c r="AX986" s="121"/>
      <c r="AY986" s="122"/>
      <c r="AZ986" s="74"/>
    </row>
    <row r="987" spans="2:52" ht="22.5">
      <c r="B987" s="73"/>
      <c r="C987" s="222" t="s">
        <v>789</v>
      </c>
      <c r="D987" s="234" t="s">
        <v>790</v>
      </c>
      <c r="E987" s="228"/>
      <c r="F987" s="219" t="s">
        <v>121</v>
      </c>
      <c r="G987" s="210"/>
      <c r="H987" s="210"/>
      <c r="I987" s="216">
        <v>0</v>
      </c>
      <c r="J987" s="216">
        <v>0.25</v>
      </c>
      <c r="K987" s="219">
        <v>2014</v>
      </c>
      <c r="L987" s="219">
        <v>2014</v>
      </c>
      <c r="M987" s="216">
        <f>AY988</f>
        <v>1.2</v>
      </c>
      <c r="N987" s="216"/>
      <c r="O987" s="216">
        <f>AU988</f>
        <v>0</v>
      </c>
      <c r="P987" s="210"/>
      <c r="Q987" s="210"/>
      <c r="R987" s="216"/>
      <c r="S987" s="216"/>
      <c r="T987" s="210"/>
      <c r="U987" s="210"/>
      <c r="V987" s="216"/>
      <c r="W987" s="216"/>
      <c r="X987" s="210"/>
      <c r="Y987" s="210"/>
      <c r="Z987" s="216"/>
      <c r="AA987" s="216"/>
      <c r="AB987" s="210"/>
      <c r="AC987" s="210"/>
      <c r="AD987" s="216"/>
      <c r="AE987" s="216">
        <v>0.25</v>
      </c>
      <c r="AF987" s="210"/>
      <c r="AG987" s="210"/>
      <c r="AH987" s="216"/>
      <c r="AI987" s="216"/>
      <c r="AJ987" s="210"/>
      <c r="AK987" s="210"/>
      <c r="AL987" s="210"/>
      <c r="AM987" s="210"/>
      <c r="AN987" s="213">
        <f>P987+T987+X987+AB987+AF987+AJ987</f>
        <v>0</v>
      </c>
      <c r="AO987" s="213">
        <f>Q987+U987+Y987+AC987+AG987+AK987</f>
        <v>0</v>
      </c>
      <c r="AP987" s="213">
        <f>R987+V987+Z987+AD987+AH987+AL987</f>
        <v>0</v>
      </c>
      <c r="AQ987" s="209">
        <f>S987+W987+AA987+AE987+AI987+AM987</f>
        <v>0.25</v>
      </c>
      <c r="AR987" s="116" t="s">
        <v>122</v>
      </c>
      <c r="AS987" s="117">
        <f aca="true" t="shared" si="422" ref="AS987:AX987">SUM(AS988:AS989)</f>
        <v>0</v>
      </c>
      <c r="AT987" s="117">
        <f t="shared" si="422"/>
        <v>0</v>
      </c>
      <c r="AU987" s="117">
        <f t="shared" si="422"/>
        <v>0</v>
      </c>
      <c r="AV987" s="117">
        <f t="shared" si="422"/>
        <v>0</v>
      </c>
      <c r="AW987" s="117">
        <f t="shared" si="422"/>
        <v>1.2</v>
      </c>
      <c r="AX987" s="117">
        <f t="shared" si="422"/>
        <v>0</v>
      </c>
      <c r="AY987" s="98">
        <f>SUM(AS987:AX987)</f>
        <v>1.2</v>
      </c>
      <c r="AZ987" s="74"/>
    </row>
    <row r="988" spans="2:52" ht="45">
      <c r="B988" s="73"/>
      <c r="C988" s="223"/>
      <c r="D988" s="235"/>
      <c r="E988" s="229"/>
      <c r="F988" s="220"/>
      <c r="G988" s="211"/>
      <c r="H988" s="211"/>
      <c r="I988" s="217"/>
      <c r="J988" s="217"/>
      <c r="K988" s="220"/>
      <c r="L988" s="220"/>
      <c r="M988" s="217"/>
      <c r="N988" s="217"/>
      <c r="O988" s="217"/>
      <c r="P988" s="211"/>
      <c r="Q988" s="211"/>
      <c r="R988" s="217"/>
      <c r="S988" s="217"/>
      <c r="T988" s="211"/>
      <c r="U988" s="211"/>
      <c r="V988" s="217"/>
      <c r="W988" s="217"/>
      <c r="X988" s="211"/>
      <c r="Y988" s="211"/>
      <c r="Z988" s="217"/>
      <c r="AA988" s="217"/>
      <c r="AB988" s="211"/>
      <c r="AC988" s="211"/>
      <c r="AD988" s="217"/>
      <c r="AE988" s="217"/>
      <c r="AF988" s="211"/>
      <c r="AG988" s="211"/>
      <c r="AH988" s="217"/>
      <c r="AI988" s="217"/>
      <c r="AJ988" s="211"/>
      <c r="AK988" s="211"/>
      <c r="AL988" s="211"/>
      <c r="AM988" s="211"/>
      <c r="AN988" s="214"/>
      <c r="AO988" s="214"/>
      <c r="AP988" s="214"/>
      <c r="AQ988" s="209"/>
      <c r="AR988" s="118" t="s">
        <v>123</v>
      </c>
      <c r="AS988" s="119"/>
      <c r="AT988" s="119"/>
      <c r="AU988" s="119"/>
      <c r="AV988" s="119">
        <v>0</v>
      </c>
      <c r="AW988" s="119">
        <v>1.2</v>
      </c>
      <c r="AX988" s="120"/>
      <c r="AY988" s="98">
        <f>SUM(AS988:AX988)</f>
        <v>1.2</v>
      </c>
      <c r="AZ988" s="74"/>
    </row>
    <row r="989" spans="2:52" ht="12.75">
      <c r="B989" s="73"/>
      <c r="C989" s="224"/>
      <c r="D989" s="236"/>
      <c r="E989" s="230"/>
      <c r="F989" s="221"/>
      <c r="G989" s="212"/>
      <c r="H989" s="212"/>
      <c r="I989" s="218"/>
      <c r="J989" s="218"/>
      <c r="K989" s="221"/>
      <c r="L989" s="221"/>
      <c r="M989" s="218"/>
      <c r="N989" s="218"/>
      <c r="O989" s="218"/>
      <c r="P989" s="212"/>
      <c r="Q989" s="212"/>
      <c r="R989" s="218"/>
      <c r="S989" s="218"/>
      <c r="T989" s="212"/>
      <c r="U989" s="212"/>
      <c r="V989" s="218"/>
      <c r="W989" s="218"/>
      <c r="X989" s="212"/>
      <c r="Y989" s="212"/>
      <c r="Z989" s="218"/>
      <c r="AA989" s="218"/>
      <c r="AB989" s="212"/>
      <c r="AC989" s="212"/>
      <c r="AD989" s="218"/>
      <c r="AE989" s="218"/>
      <c r="AF989" s="212"/>
      <c r="AG989" s="212"/>
      <c r="AH989" s="218"/>
      <c r="AI989" s="218"/>
      <c r="AJ989" s="212"/>
      <c r="AK989" s="212"/>
      <c r="AL989" s="212"/>
      <c r="AM989" s="212"/>
      <c r="AN989" s="215"/>
      <c r="AO989" s="215"/>
      <c r="AP989" s="215"/>
      <c r="AQ989" s="209"/>
      <c r="AR989" s="121" t="s">
        <v>124</v>
      </c>
      <c r="AS989" s="121"/>
      <c r="AT989" s="121"/>
      <c r="AU989" s="121"/>
      <c r="AV989" s="121"/>
      <c r="AW989" s="121"/>
      <c r="AX989" s="121"/>
      <c r="AY989" s="122"/>
      <c r="AZ989" s="74"/>
    </row>
    <row r="990" spans="2:52" ht="22.5">
      <c r="B990" s="73"/>
      <c r="C990" s="222" t="s">
        <v>791</v>
      </c>
      <c r="D990" s="234" t="s">
        <v>792</v>
      </c>
      <c r="E990" s="228"/>
      <c r="F990" s="219" t="s">
        <v>121</v>
      </c>
      <c r="G990" s="210"/>
      <c r="H990" s="210"/>
      <c r="I990" s="216">
        <v>0</v>
      </c>
      <c r="J990" s="216">
        <v>0.4</v>
      </c>
      <c r="K990" s="219">
        <v>2013</v>
      </c>
      <c r="L990" s="219">
        <v>2014</v>
      </c>
      <c r="M990" s="216">
        <f>AY991</f>
        <v>1.5</v>
      </c>
      <c r="N990" s="216"/>
      <c r="O990" s="216">
        <f>AU991</f>
        <v>0.2</v>
      </c>
      <c r="P990" s="210"/>
      <c r="Q990" s="210"/>
      <c r="R990" s="216"/>
      <c r="S990" s="216"/>
      <c r="T990" s="210"/>
      <c r="U990" s="210"/>
      <c r="V990" s="216"/>
      <c r="W990" s="216"/>
      <c r="X990" s="210"/>
      <c r="Y990" s="210"/>
      <c r="Z990" s="216"/>
      <c r="AA990" s="216"/>
      <c r="AB990" s="210"/>
      <c r="AC990" s="210"/>
      <c r="AD990" s="216"/>
      <c r="AE990" s="216">
        <v>0.4</v>
      </c>
      <c r="AF990" s="210"/>
      <c r="AG990" s="210"/>
      <c r="AH990" s="216"/>
      <c r="AI990" s="216"/>
      <c r="AJ990" s="210"/>
      <c r="AK990" s="210"/>
      <c r="AL990" s="210"/>
      <c r="AM990" s="210"/>
      <c r="AN990" s="213">
        <f>P990+T990+X990+AB990+AF990+AJ990</f>
        <v>0</v>
      </c>
      <c r="AO990" s="213">
        <f>Q990+U990+Y990+AC990+AG990+AK990</f>
        <v>0</v>
      </c>
      <c r="AP990" s="213">
        <f>R990+V990+Z990+AD990+AH990+AL990</f>
        <v>0</v>
      </c>
      <c r="AQ990" s="209">
        <f>S990+W990+AA990+AE990+AI990+AM990</f>
        <v>0.4</v>
      </c>
      <c r="AR990" s="116" t="s">
        <v>122</v>
      </c>
      <c r="AS990" s="117">
        <f aca="true" t="shared" si="423" ref="AS990:AX990">SUM(AS991:AS992)</f>
        <v>0</v>
      </c>
      <c r="AT990" s="117">
        <f t="shared" si="423"/>
        <v>0</v>
      </c>
      <c r="AU990" s="117">
        <f t="shared" si="423"/>
        <v>0.2</v>
      </c>
      <c r="AV990" s="117">
        <f t="shared" si="423"/>
        <v>1.3</v>
      </c>
      <c r="AW990" s="117">
        <f t="shared" si="423"/>
        <v>0</v>
      </c>
      <c r="AX990" s="117">
        <f t="shared" si="423"/>
        <v>0</v>
      </c>
      <c r="AY990" s="98">
        <f>SUM(AS990:AX990)</f>
        <v>1.5</v>
      </c>
      <c r="AZ990" s="74"/>
    </row>
    <row r="991" spans="2:52" ht="45">
      <c r="B991" s="73"/>
      <c r="C991" s="223"/>
      <c r="D991" s="235"/>
      <c r="E991" s="229"/>
      <c r="F991" s="220"/>
      <c r="G991" s="211"/>
      <c r="H991" s="211"/>
      <c r="I991" s="217"/>
      <c r="J991" s="217"/>
      <c r="K991" s="220"/>
      <c r="L991" s="220"/>
      <c r="M991" s="217"/>
      <c r="N991" s="217"/>
      <c r="O991" s="217"/>
      <c r="P991" s="211"/>
      <c r="Q991" s="211"/>
      <c r="R991" s="217"/>
      <c r="S991" s="217"/>
      <c r="T991" s="211"/>
      <c r="U991" s="211"/>
      <c r="V991" s="217"/>
      <c r="W991" s="217"/>
      <c r="X991" s="211"/>
      <c r="Y991" s="211"/>
      <c r="Z991" s="217"/>
      <c r="AA991" s="217"/>
      <c r="AB991" s="211"/>
      <c r="AC991" s="211"/>
      <c r="AD991" s="217"/>
      <c r="AE991" s="217"/>
      <c r="AF991" s="211"/>
      <c r="AG991" s="211"/>
      <c r="AH991" s="217"/>
      <c r="AI991" s="217"/>
      <c r="AJ991" s="211"/>
      <c r="AK991" s="211"/>
      <c r="AL991" s="211"/>
      <c r="AM991" s="211"/>
      <c r="AN991" s="214"/>
      <c r="AO991" s="214"/>
      <c r="AP991" s="214"/>
      <c r="AQ991" s="209"/>
      <c r="AR991" s="118" t="s">
        <v>123</v>
      </c>
      <c r="AS991" s="119"/>
      <c r="AT991" s="119"/>
      <c r="AU991" s="119">
        <v>0.2</v>
      </c>
      <c r="AV991" s="119">
        <v>1.3</v>
      </c>
      <c r="AW991" s="119"/>
      <c r="AX991" s="120"/>
      <c r="AY991" s="98">
        <f>SUM(AS991:AX991)</f>
        <v>1.5</v>
      </c>
      <c r="AZ991" s="74"/>
    </row>
    <row r="992" spans="2:52" ht="12.75">
      <c r="B992" s="73"/>
      <c r="C992" s="224"/>
      <c r="D992" s="236"/>
      <c r="E992" s="230"/>
      <c r="F992" s="221"/>
      <c r="G992" s="212"/>
      <c r="H992" s="212"/>
      <c r="I992" s="218"/>
      <c r="J992" s="218"/>
      <c r="K992" s="221"/>
      <c r="L992" s="221"/>
      <c r="M992" s="218"/>
      <c r="N992" s="218"/>
      <c r="O992" s="218"/>
      <c r="P992" s="212"/>
      <c r="Q992" s="212"/>
      <c r="R992" s="218"/>
      <c r="S992" s="218"/>
      <c r="T992" s="212"/>
      <c r="U992" s="212"/>
      <c r="V992" s="218"/>
      <c r="W992" s="218"/>
      <c r="X992" s="212"/>
      <c r="Y992" s="212"/>
      <c r="Z992" s="218"/>
      <c r="AA992" s="218"/>
      <c r="AB992" s="212"/>
      <c r="AC992" s="212"/>
      <c r="AD992" s="218"/>
      <c r="AE992" s="218"/>
      <c r="AF992" s="212"/>
      <c r="AG992" s="212"/>
      <c r="AH992" s="218"/>
      <c r="AI992" s="218"/>
      <c r="AJ992" s="212"/>
      <c r="AK992" s="212"/>
      <c r="AL992" s="212"/>
      <c r="AM992" s="212"/>
      <c r="AN992" s="215"/>
      <c r="AO992" s="215"/>
      <c r="AP992" s="215"/>
      <c r="AQ992" s="209"/>
      <c r="AR992" s="121" t="s">
        <v>124</v>
      </c>
      <c r="AS992" s="121"/>
      <c r="AT992" s="121"/>
      <c r="AU992" s="121"/>
      <c r="AV992" s="121"/>
      <c r="AW992" s="121"/>
      <c r="AX992" s="121"/>
      <c r="AY992" s="122"/>
      <c r="AZ992" s="74"/>
    </row>
    <row r="993" spans="2:52" ht="22.5">
      <c r="B993" s="73"/>
      <c r="C993" s="222" t="s">
        <v>793</v>
      </c>
      <c r="D993" s="234" t="s">
        <v>794</v>
      </c>
      <c r="E993" s="228"/>
      <c r="F993" s="219" t="s">
        <v>121</v>
      </c>
      <c r="G993" s="210"/>
      <c r="H993" s="210"/>
      <c r="I993" s="216">
        <v>0</v>
      </c>
      <c r="J993" s="216">
        <v>0.4</v>
      </c>
      <c r="K993" s="219">
        <v>2013</v>
      </c>
      <c r="L993" s="219">
        <v>2014</v>
      </c>
      <c r="M993" s="216">
        <f>AY994</f>
        <v>1.8</v>
      </c>
      <c r="N993" s="216"/>
      <c r="O993" s="216">
        <f>AU994</f>
        <v>0.5</v>
      </c>
      <c r="P993" s="210"/>
      <c r="Q993" s="210"/>
      <c r="R993" s="216"/>
      <c r="S993" s="216"/>
      <c r="T993" s="210"/>
      <c r="U993" s="210"/>
      <c r="V993" s="216"/>
      <c r="W993" s="216"/>
      <c r="X993" s="210"/>
      <c r="Y993" s="210"/>
      <c r="Z993" s="216"/>
      <c r="AA993" s="216"/>
      <c r="AB993" s="210"/>
      <c r="AC993" s="210"/>
      <c r="AD993" s="216"/>
      <c r="AE993" s="216">
        <v>0.4</v>
      </c>
      <c r="AF993" s="210"/>
      <c r="AG993" s="210"/>
      <c r="AH993" s="216"/>
      <c r="AI993" s="216"/>
      <c r="AJ993" s="210"/>
      <c r="AK993" s="210"/>
      <c r="AL993" s="210"/>
      <c r="AM993" s="210"/>
      <c r="AN993" s="213">
        <f>P993+T993+X993+AB993+AF993+AJ993</f>
        <v>0</v>
      </c>
      <c r="AO993" s="213">
        <f>Q993+U993+Y993+AC993+AG993+AK993</f>
        <v>0</v>
      </c>
      <c r="AP993" s="213">
        <f>R993+V993+Z993+AD993+AH993+AL993</f>
        <v>0</v>
      </c>
      <c r="AQ993" s="209">
        <f>S993+W993+AA993+AE993+AI993+AM993</f>
        <v>0.4</v>
      </c>
      <c r="AR993" s="116" t="s">
        <v>122</v>
      </c>
      <c r="AS993" s="117">
        <f aca="true" t="shared" si="424" ref="AS993:AX993">SUM(AS994:AS995)</f>
        <v>0</v>
      </c>
      <c r="AT993" s="117">
        <f t="shared" si="424"/>
        <v>0</v>
      </c>
      <c r="AU993" s="117">
        <f t="shared" si="424"/>
        <v>0.5</v>
      </c>
      <c r="AV993" s="117">
        <f t="shared" si="424"/>
        <v>1.3</v>
      </c>
      <c r="AW993" s="117">
        <f t="shared" si="424"/>
        <v>0</v>
      </c>
      <c r="AX993" s="117">
        <f t="shared" si="424"/>
        <v>0</v>
      </c>
      <c r="AY993" s="98">
        <f>SUM(AS993:AX993)</f>
        <v>1.8</v>
      </c>
      <c r="AZ993" s="74"/>
    </row>
    <row r="994" spans="2:52" ht="45">
      <c r="B994" s="73"/>
      <c r="C994" s="223"/>
      <c r="D994" s="235"/>
      <c r="E994" s="229"/>
      <c r="F994" s="220"/>
      <c r="G994" s="211"/>
      <c r="H994" s="211"/>
      <c r="I994" s="217"/>
      <c r="J994" s="217"/>
      <c r="K994" s="220"/>
      <c r="L994" s="220"/>
      <c r="M994" s="217"/>
      <c r="N994" s="217"/>
      <c r="O994" s="217"/>
      <c r="P994" s="211"/>
      <c r="Q994" s="211"/>
      <c r="R994" s="217"/>
      <c r="S994" s="217"/>
      <c r="T994" s="211"/>
      <c r="U994" s="211"/>
      <c r="V994" s="217"/>
      <c r="W994" s="217"/>
      <c r="X994" s="211"/>
      <c r="Y994" s="211"/>
      <c r="Z994" s="217"/>
      <c r="AA994" s="217"/>
      <c r="AB994" s="211"/>
      <c r="AC994" s="211"/>
      <c r="AD994" s="217"/>
      <c r="AE994" s="217"/>
      <c r="AF994" s="211"/>
      <c r="AG994" s="211"/>
      <c r="AH994" s="217"/>
      <c r="AI994" s="217"/>
      <c r="AJ994" s="211"/>
      <c r="AK994" s="211"/>
      <c r="AL994" s="211"/>
      <c r="AM994" s="211"/>
      <c r="AN994" s="214"/>
      <c r="AO994" s="214"/>
      <c r="AP994" s="214"/>
      <c r="AQ994" s="209"/>
      <c r="AR994" s="118" t="s">
        <v>123</v>
      </c>
      <c r="AS994" s="119"/>
      <c r="AT994" s="119"/>
      <c r="AU994" s="119">
        <v>0.5</v>
      </c>
      <c r="AV994" s="119">
        <v>1.3</v>
      </c>
      <c r="AW994" s="119"/>
      <c r="AX994" s="120"/>
      <c r="AY994" s="98">
        <f>SUM(AS994:AX994)</f>
        <v>1.8</v>
      </c>
      <c r="AZ994" s="74"/>
    </row>
    <row r="995" spans="2:52" ht="12.75">
      <c r="B995" s="73"/>
      <c r="C995" s="224"/>
      <c r="D995" s="236"/>
      <c r="E995" s="230"/>
      <c r="F995" s="221"/>
      <c r="G995" s="212"/>
      <c r="H995" s="212"/>
      <c r="I995" s="218"/>
      <c r="J995" s="218"/>
      <c r="K995" s="221"/>
      <c r="L995" s="221"/>
      <c r="M995" s="218"/>
      <c r="N995" s="218"/>
      <c r="O995" s="218"/>
      <c r="P995" s="212"/>
      <c r="Q995" s="212"/>
      <c r="R995" s="218"/>
      <c r="S995" s="218"/>
      <c r="T995" s="212"/>
      <c r="U995" s="212"/>
      <c r="V995" s="218"/>
      <c r="W995" s="218"/>
      <c r="X995" s="212"/>
      <c r="Y995" s="212"/>
      <c r="Z995" s="218"/>
      <c r="AA995" s="218"/>
      <c r="AB995" s="212"/>
      <c r="AC995" s="212"/>
      <c r="AD995" s="218"/>
      <c r="AE995" s="218"/>
      <c r="AF995" s="212"/>
      <c r="AG995" s="212"/>
      <c r="AH995" s="218"/>
      <c r="AI995" s="218"/>
      <c r="AJ995" s="212"/>
      <c r="AK995" s="212"/>
      <c r="AL995" s="212"/>
      <c r="AM995" s="212"/>
      <c r="AN995" s="215"/>
      <c r="AO995" s="215"/>
      <c r="AP995" s="215"/>
      <c r="AQ995" s="209"/>
      <c r="AR995" s="121" t="s">
        <v>124</v>
      </c>
      <c r="AS995" s="121"/>
      <c r="AT995" s="121"/>
      <c r="AU995" s="121"/>
      <c r="AV995" s="121"/>
      <c r="AW995" s="121"/>
      <c r="AX995" s="121"/>
      <c r="AY995" s="122"/>
      <c r="AZ995" s="74"/>
    </row>
    <row r="996" spans="2:52" ht="22.5">
      <c r="B996" s="73"/>
      <c r="C996" s="222" t="s">
        <v>795</v>
      </c>
      <c r="D996" s="234" t="s">
        <v>796</v>
      </c>
      <c r="E996" s="228"/>
      <c r="F996" s="219" t="s">
        <v>121</v>
      </c>
      <c r="G996" s="210"/>
      <c r="H996" s="210"/>
      <c r="I996" s="216">
        <v>0</v>
      </c>
      <c r="J996" s="216">
        <v>0.8</v>
      </c>
      <c r="K996" s="219">
        <v>2013</v>
      </c>
      <c r="L996" s="219">
        <v>2015</v>
      </c>
      <c r="M996" s="216">
        <f>AY997</f>
        <v>5.7</v>
      </c>
      <c r="N996" s="216"/>
      <c r="O996" s="216">
        <f>AU997</f>
        <v>0.3</v>
      </c>
      <c r="P996" s="210"/>
      <c r="Q996" s="210"/>
      <c r="R996" s="216"/>
      <c r="S996" s="216"/>
      <c r="T996" s="210"/>
      <c r="U996" s="210"/>
      <c r="V996" s="216"/>
      <c r="W996" s="216"/>
      <c r="X996" s="210"/>
      <c r="Y996" s="210"/>
      <c r="Z996" s="216"/>
      <c r="AA996" s="216"/>
      <c r="AB996" s="210"/>
      <c r="AC996" s="210"/>
      <c r="AD996" s="216"/>
      <c r="AE996" s="216"/>
      <c r="AF996" s="210"/>
      <c r="AG996" s="210"/>
      <c r="AH996" s="216"/>
      <c r="AI996" s="216">
        <v>0.8</v>
      </c>
      <c r="AJ996" s="210"/>
      <c r="AK996" s="210"/>
      <c r="AL996" s="210"/>
      <c r="AM996" s="210"/>
      <c r="AN996" s="213">
        <f>P996+T996+X996+AB996+AF996+AJ996</f>
        <v>0</v>
      </c>
      <c r="AO996" s="213">
        <f>Q996+U996+Y996+AC996+AG996+AK996</f>
        <v>0</v>
      </c>
      <c r="AP996" s="213">
        <f>R996+V996+Z996+AD996+AH996+AL996</f>
        <v>0</v>
      </c>
      <c r="AQ996" s="209">
        <f>S996+W996+AA996+AE996+AI996+AM996</f>
        <v>0.8</v>
      </c>
      <c r="AR996" s="116" t="s">
        <v>122</v>
      </c>
      <c r="AS996" s="117">
        <f aca="true" t="shared" si="425" ref="AS996:AX996">SUM(AS997:AS998)</f>
        <v>0</v>
      </c>
      <c r="AT996" s="117">
        <f t="shared" si="425"/>
        <v>0</v>
      </c>
      <c r="AU996" s="117">
        <f t="shared" si="425"/>
        <v>0.3</v>
      </c>
      <c r="AV996" s="117">
        <f t="shared" si="425"/>
        <v>5.4</v>
      </c>
      <c r="AW996" s="117">
        <f t="shared" si="425"/>
        <v>0</v>
      </c>
      <c r="AX996" s="117">
        <f t="shared" si="425"/>
        <v>0</v>
      </c>
      <c r="AY996" s="98">
        <f>SUM(AS996:AX996)</f>
        <v>5.7</v>
      </c>
      <c r="AZ996" s="74"/>
    </row>
    <row r="997" spans="2:52" ht="90">
      <c r="B997" s="73"/>
      <c r="C997" s="223"/>
      <c r="D997" s="235"/>
      <c r="E997" s="229"/>
      <c r="F997" s="220"/>
      <c r="G997" s="211"/>
      <c r="H997" s="211"/>
      <c r="I997" s="217"/>
      <c r="J997" s="217"/>
      <c r="K997" s="220"/>
      <c r="L997" s="220"/>
      <c r="M997" s="217"/>
      <c r="N997" s="217"/>
      <c r="O997" s="217"/>
      <c r="P997" s="211"/>
      <c r="Q997" s="211"/>
      <c r="R997" s="217"/>
      <c r="S997" s="217"/>
      <c r="T997" s="211"/>
      <c r="U997" s="211"/>
      <c r="V997" s="217"/>
      <c r="W997" s="217"/>
      <c r="X997" s="211"/>
      <c r="Y997" s="211"/>
      <c r="Z997" s="217"/>
      <c r="AA997" s="217"/>
      <c r="AB997" s="211"/>
      <c r="AC997" s="211"/>
      <c r="AD997" s="217"/>
      <c r="AE997" s="217"/>
      <c r="AF997" s="211"/>
      <c r="AG997" s="211"/>
      <c r="AH997" s="217"/>
      <c r="AI997" s="217"/>
      <c r="AJ997" s="211"/>
      <c r="AK997" s="211"/>
      <c r="AL997" s="211"/>
      <c r="AM997" s="211"/>
      <c r="AN997" s="214"/>
      <c r="AO997" s="214"/>
      <c r="AP997" s="214"/>
      <c r="AQ997" s="209"/>
      <c r="AR997" s="118" t="s">
        <v>354</v>
      </c>
      <c r="AS997" s="119"/>
      <c r="AT997" s="119"/>
      <c r="AU997" s="119">
        <v>0.3</v>
      </c>
      <c r="AV997" s="119">
        <v>5.4</v>
      </c>
      <c r="AW997" s="119">
        <v>0</v>
      </c>
      <c r="AX997" s="120"/>
      <c r="AY997" s="98">
        <f>SUM(AS997:AX997)</f>
        <v>5.7</v>
      </c>
      <c r="AZ997" s="74"/>
    </row>
    <row r="998" spans="2:52" ht="12.75">
      <c r="B998" s="73"/>
      <c r="C998" s="224"/>
      <c r="D998" s="236"/>
      <c r="E998" s="230"/>
      <c r="F998" s="221"/>
      <c r="G998" s="212"/>
      <c r="H998" s="212"/>
      <c r="I998" s="218"/>
      <c r="J998" s="218"/>
      <c r="K998" s="221"/>
      <c r="L998" s="221"/>
      <c r="M998" s="218"/>
      <c r="N998" s="218"/>
      <c r="O998" s="218"/>
      <c r="P998" s="212"/>
      <c r="Q998" s="212"/>
      <c r="R998" s="218"/>
      <c r="S998" s="218"/>
      <c r="T998" s="212"/>
      <c r="U998" s="212"/>
      <c r="V998" s="218"/>
      <c r="W998" s="218"/>
      <c r="X998" s="212"/>
      <c r="Y998" s="212"/>
      <c r="Z998" s="218"/>
      <c r="AA998" s="218"/>
      <c r="AB998" s="212"/>
      <c r="AC998" s="212"/>
      <c r="AD998" s="218"/>
      <c r="AE998" s="218"/>
      <c r="AF998" s="212"/>
      <c r="AG998" s="212"/>
      <c r="AH998" s="218"/>
      <c r="AI998" s="218"/>
      <c r="AJ998" s="212"/>
      <c r="AK998" s="212"/>
      <c r="AL998" s="212"/>
      <c r="AM998" s="212"/>
      <c r="AN998" s="215"/>
      <c r="AO998" s="215"/>
      <c r="AP998" s="215"/>
      <c r="AQ998" s="209"/>
      <c r="AR998" s="121" t="s">
        <v>124</v>
      </c>
      <c r="AS998" s="121"/>
      <c r="AT998" s="121"/>
      <c r="AU998" s="121"/>
      <c r="AV998" s="121"/>
      <c r="AW998" s="121"/>
      <c r="AX998" s="121"/>
      <c r="AY998" s="122"/>
      <c r="AZ998" s="74"/>
    </row>
    <row r="999" spans="2:52" ht="22.5">
      <c r="B999" s="73"/>
      <c r="C999" s="222" t="s">
        <v>797</v>
      </c>
      <c r="D999" s="234" t="s">
        <v>798</v>
      </c>
      <c r="E999" s="228"/>
      <c r="F999" s="219" t="s">
        <v>121</v>
      </c>
      <c r="G999" s="210"/>
      <c r="H999" s="210"/>
      <c r="I999" s="216">
        <v>0</v>
      </c>
      <c r="J999" s="216">
        <v>0.4</v>
      </c>
      <c r="K999" s="219">
        <v>2013</v>
      </c>
      <c r="L999" s="219">
        <v>2014</v>
      </c>
      <c r="M999" s="216">
        <f>AY1000</f>
        <v>6.5</v>
      </c>
      <c r="N999" s="216"/>
      <c r="O999" s="216">
        <f>AU1000</f>
        <v>0</v>
      </c>
      <c r="P999" s="210"/>
      <c r="Q999" s="210"/>
      <c r="R999" s="216"/>
      <c r="S999" s="216"/>
      <c r="T999" s="210"/>
      <c r="U999" s="210"/>
      <c r="V999" s="216"/>
      <c r="W999" s="216"/>
      <c r="X999" s="210"/>
      <c r="Y999" s="210"/>
      <c r="Z999" s="216"/>
      <c r="AA999" s="216"/>
      <c r="AB999" s="210"/>
      <c r="AC999" s="210"/>
      <c r="AD999" s="216"/>
      <c r="AE999" s="216">
        <v>0.4</v>
      </c>
      <c r="AF999" s="210"/>
      <c r="AG999" s="210"/>
      <c r="AH999" s="216"/>
      <c r="AI999" s="216"/>
      <c r="AJ999" s="210"/>
      <c r="AK999" s="210"/>
      <c r="AL999" s="210"/>
      <c r="AM999" s="210"/>
      <c r="AN999" s="213">
        <f>P999+T999+X999+AB999+AF999+AJ999</f>
        <v>0</v>
      </c>
      <c r="AO999" s="213">
        <f>Q999+U999+Y999+AC999+AG999+AK999</f>
        <v>0</v>
      </c>
      <c r="AP999" s="213">
        <f>R999+V999+Z999+AD999+AH999+AL999</f>
        <v>0</v>
      </c>
      <c r="AQ999" s="209">
        <f>S999+W999+AA999+AE999+AI999+AM999</f>
        <v>0.4</v>
      </c>
      <c r="AR999" s="116" t="s">
        <v>122</v>
      </c>
      <c r="AS999" s="117">
        <f aca="true" t="shared" si="426" ref="AS999:AX999">SUM(AS1000:AS1001)</f>
        <v>0</v>
      </c>
      <c r="AT999" s="117">
        <f t="shared" si="426"/>
        <v>0</v>
      </c>
      <c r="AU999" s="117">
        <f t="shared" si="426"/>
        <v>0</v>
      </c>
      <c r="AV999" s="117">
        <f t="shared" si="426"/>
        <v>2.4</v>
      </c>
      <c r="AW999" s="117">
        <f t="shared" si="426"/>
        <v>4.1</v>
      </c>
      <c r="AX999" s="117">
        <f t="shared" si="426"/>
        <v>0</v>
      </c>
      <c r="AY999" s="98">
        <f>SUM(AS999:AX999)</f>
        <v>6.5</v>
      </c>
      <c r="AZ999" s="74"/>
    </row>
    <row r="1000" spans="2:52" ht="45">
      <c r="B1000" s="73"/>
      <c r="C1000" s="223"/>
      <c r="D1000" s="235"/>
      <c r="E1000" s="229"/>
      <c r="F1000" s="220"/>
      <c r="G1000" s="211"/>
      <c r="H1000" s="211"/>
      <c r="I1000" s="217"/>
      <c r="J1000" s="217"/>
      <c r="K1000" s="220"/>
      <c r="L1000" s="220"/>
      <c r="M1000" s="217"/>
      <c r="N1000" s="217"/>
      <c r="O1000" s="217"/>
      <c r="P1000" s="211"/>
      <c r="Q1000" s="211"/>
      <c r="R1000" s="217"/>
      <c r="S1000" s="217"/>
      <c r="T1000" s="211"/>
      <c r="U1000" s="211"/>
      <c r="V1000" s="217"/>
      <c r="W1000" s="217"/>
      <c r="X1000" s="211"/>
      <c r="Y1000" s="211"/>
      <c r="Z1000" s="217"/>
      <c r="AA1000" s="217"/>
      <c r="AB1000" s="211"/>
      <c r="AC1000" s="211"/>
      <c r="AD1000" s="217"/>
      <c r="AE1000" s="217"/>
      <c r="AF1000" s="211"/>
      <c r="AG1000" s="211"/>
      <c r="AH1000" s="217"/>
      <c r="AI1000" s="217"/>
      <c r="AJ1000" s="211"/>
      <c r="AK1000" s="211"/>
      <c r="AL1000" s="211"/>
      <c r="AM1000" s="211"/>
      <c r="AN1000" s="214"/>
      <c r="AO1000" s="214"/>
      <c r="AP1000" s="214"/>
      <c r="AQ1000" s="209"/>
      <c r="AR1000" s="118" t="s">
        <v>123</v>
      </c>
      <c r="AS1000" s="119"/>
      <c r="AT1000" s="119"/>
      <c r="AU1000" s="119">
        <v>0</v>
      </c>
      <c r="AV1000" s="119">
        <v>2.4</v>
      </c>
      <c r="AW1000" s="119">
        <v>4.1</v>
      </c>
      <c r="AX1000" s="120"/>
      <c r="AY1000" s="98">
        <f>SUM(AS1000:AX1000)</f>
        <v>6.5</v>
      </c>
      <c r="AZ1000" s="74"/>
    </row>
    <row r="1001" spans="2:52" ht="12.75">
      <c r="B1001" s="73"/>
      <c r="C1001" s="224"/>
      <c r="D1001" s="236"/>
      <c r="E1001" s="230"/>
      <c r="F1001" s="221"/>
      <c r="G1001" s="212"/>
      <c r="H1001" s="212"/>
      <c r="I1001" s="218"/>
      <c r="J1001" s="218"/>
      <c r="K1001" s="221"/>
      <c r="L1001" s="221"/>
      <c r="M1001" s="218"/>
      <c r="N1001" s="218"/>
      <c r="O1001" s="218"/>
      <c r="P1001" s="212"/>
      <c r="Q1001" s="212"/>
      <c r="R1001" s="218"/>
      <c r="S1001" s="218"/>
      <c r="T1001" s="212"/>
      <c r="U1001" s="212"/>
      <c r="V1001" s="218"/>
      <c r="W1001" s="218"/>
      <c r="X1001" s="212"/>
      <c r="Y1001" s="212"/>
      <c r="Z1001" s="218"/>
      <c r="AA1001" s="218"/>
      <c r="AB1001" s="212"/>
      <c r="AC1001" s="212"/>
      <c r="AD1001" s="218"/>
      <c r="AE1001" s="218"/>
      <c r="AF1001" s="212"/>
      <c r="AG1001" s="212"/>
      <c r="AH1001" s="218"/>
      <c r="AI1001" s="218"/>
      <c r="AJ1001" s="212"/>
      <c r="AK1001" s="212"/>
      <c r="AL1001" s="212"/>
      <c r="AM1001" s="212"/>
      <c r="AN1001" s="215"/>
      <c r="AO1001" s="215"/>
      <c r="AP1001" s="215"/>
      <c r="AQ1001" s="209"/>
      <c r="AR1001" s="121" t="s">
        <v>124</v>
      </c>
      <c r="AS1001" s="121"/>
      <c r="AT1001" s="121"/>
      <c r="AU1001" s="121"/>
      <c r="AV1001" s="121"/>
      <c r="AW1001" s="121"/>
      <c r="AX1001" s="121"/>
      <c r="AY1001" s="122"/>
      <c r="AZ1001" s="74"/>
    </row>
    <row r="1002" spans="2:52" ht="22.5">
      <c r="B1002" s="73"/>
      <c r="C1002" s="222" t="s">
        <v>799</v>
      </c>
      <c r="D1002" s="234" t="s">
        <v>800</v>
      </c>
      <c r="E1002" s="228"/>
      <c r="F1002" s="219" t="s">
        <v>121</v>
      </c>
      <c r="G1002" s="210"/>
      <c r="H1002" s="210"/>
      <c r="I1002" s="216">
        <v>0</v>
      </c>
      <c r="J1002" s="216">
        <v>0.8</v>
      </c>
      <c r="K1002" s="219">
        <v>2013</v>
      </c>
      <c r="L1002" s="219">
        <v>2014</v>
      </c>
      <c r="M1002" s="216">
        <f>AY1003</f>
        <v>4.3</v>
      </c>
      <c r="N1002" s="216"/>
      <c r="O1002" s="216">
        <f>AU1003</f>
        <v>0.8</v>
      </c>
      <c r="P1002" s="210"/>
      <c r="Q1002" s="210"/>
      <c r="R1002" s="216"/>
      <c r="S1002" s="216"/>
      <c r="T1002" s="210"/>
      <c r="U1002" s="210"/>
      <c r="V1002" s="216"/>
      <c r="W1002" s="216"/>
      <c r="X1002" s="210"/>
      <c r="Y1002" s="210"/>
      <c r="Z1002" s="216"/>
      <c r="AA1002" s="216"/>
      <c r="AB1002" s="210"/>
      <c r="AC1002" s="210"/>
      <c r="AD1002" s="216"/>
      <c r="AE1002" s="216">
        <v>0.8</v>
      </c>
      <c r="AF1002" s="210"/>
      <c r="AG1002" s="210"/>
      <c r="AH1002" s="216"/>
      <c r="AI1002" s="216"/>
      <c r="AJ1002" s="210"/>
      <c r="AK1002" s="210"/>
      <c r="AL1002" s="210"/>
      <c r="AM1002" s="210"/>
      <c r="AN1002" s="213">
        <f>P1002+T1002+X1002+AB1002+AF1002+AJ1002</f>
        <v>0</v>
      </c>
      <c r="AO1002" s="213">
        <f>Q1002+U1002+Y1002+AC1002+AG1002+AK1002</f>
        <v>0</v>
      </c>
      <c r="AP1002" s="213">
        <f>R1002+V1002+Z1002+AD1002+AH1002+AL1002</f>
        <v>0</v>
      </c>
      <c r="AQ1002" s="209">
        <f>S1002+W1002+AA1002+AE1002+AI1002+AM1002</f>
        <v>0.8</v>
      </c>
      <c r="AR1002" s="116" t="s">
        <v>122</v>
      </c>
      <c r="AS1002" s="117">
        <f aca="true" t="shared" si="427" ref="AS1002:AX1002">SUM(AS1003:AS1004)</f>
        <v>0</v>
      </c>
      <c r="AT1002" s="117">
        <f t="shared" si="427"/>
        <v>0</v>
      </c>
      <c r="AU1002" s="117">
        <f t="shared" si="427"/>
        <v>0.8</v>
      </c>
      <c r="AV1002" s="117">
        <f t="shared" si="427"/>
        <v>3.5</v>
      </c>
      <c r="AW1002" s="117">
        <f t="shared" si="427"/>
        <v>0</v>
      </c>
      <c r="AX1002" s="117">
        <f t="shared" si="427"/>
        <v>0</v>
      </c>
      <c r="AY1002" s="98">
        <f>SUM(AS1002:AX1002)</f>
        <v>4.3</v>
      </c>
      <c r="AZ1002" s="74"/>
    </row>
    <row r="1003" spans="2:52" ht="90">
      <c r="B1003" s="73"/>
      <c r="C1003" s="223"/>
      <c r="D1003" s="235"/>
      <c r="E1003" s="229"/>
      <c r="F1003" s="220"/>
      <c r="G1003" s="211"/>
      <c r="H1003" s="211"/>
      <c r="I1003" s="217"/>
      <c r="J1003" s="217"/>
      <c r="K1003" s="220"/>
      <c r="L1003" s="220"/>
      <c r="M1003" s="217"/>
      <c r="N1003" s="217"/>
      <c r="O1003" s="217"/>
      <c r="P1003" s="211"/>
      <c r="Q1003" s="211"/>
      <c r="R1003" s="217"/>
      <c r="S1003" s="217"/>
      <c r="T1003" s="211"/>
      <c r="U1003" s="211"/>
      <c r="V1003" s="217"/>
      <c r="W1003" s="217"/>
      <c r="X1003" s="211"/>
      <c r="Y1003" s="211"/>
      <c r="Z1003" s="217"/>
      <c r="AA1003" s="217"/>
      <c r="AB1003" s="211"/>
      <c r="AC1003" s="211"/>
      <c r="AD1003" s="217"/>
      <c r="AE1003" s="217"/>
      <c r="AF1003" s="211"/>
      <c r="AG1003" s="211"/>
      <c r="AH1003" s="217"/>
      <c r="AI1003" s="217"/>
      <c r="AJ1003" s="211"/>
      <c r="AK1003" s="211"/>
      <c r="AL1003" s="211"/>
      <c r="AM1003" s="211"/>
      <c r="AN1003" s="214"/>
      <c r="AO1003" s="214"/>
      <c r="AP1003" s="214"/>
      <c r="AQ1003" s="209"/>
      <c r="AR1003" s="118" t="s">
        <v>354</v>
      </c>
      <c r="AS1003" s="119"/>
      <c r="AT1003" s="119"/>
      <c r="AU1003" s="119">
        <v>0.8</v>
      </c>
      <c r="AV1003" s="119">
        <v>3.5</v>
      </c>
      <c r="AW1003" s="119"/>
      <c r="AX1003" s="120"/>
      <c r="AY1003" s="98">
        <f>SUM(AS1003:AX1003)</f>
        <v>4.3</v>
      </c>
      <c r="AZ1003" s="74"/>
    </row>
    <row r="1004" spans="2:52" ht="12.75">
      <c r="B1004" s="73"/>
      <c r="C1004" s="224"/>
      <c r="D1004" s="236"/>
      <c r="E1004" s="230"/>
      <c r="F1004" s="221"/>
      <c r="G1004" s="212"/>
      <c r="H1004" s="212"/>
      <c r="I1004" s="218"/>
      <c r="J1004" s="218"/>
      <c r="K1004" s="221"/>
      <c r="L1004" s="221"/>
      <c r="M1004" s="218"/>
      <c r="N1004" s="218"/>
      <c r="O1004" s="218"/>
      <c r="P1004" s="212"/>
      <c r="Q1004" s="212"/>
      <c r="R1004" s="218"/>
      <c r="S1004" s="218"/>
      <c r="T1004" s="212"/>
      <c r="U1004" s="212"/>
      <c r="V1004" s="218"/>
      <c r="W1004" s="218"/>
      <c r="X1004" s="212"/>
      <c r="Y1004" s="212"/>
      <c r="Z1004" s="218"/>
      <c r="AA1004" s="218"/>
      <c r="AB1004" s="212"/>
      <c r="AC1004" s="212"/>
      <c r="AD1004" s="218"/>
      <c r="AE1004" s="218"/>
      <c r="AF1004" s="212"/>
      <c r="AG1004" s="212"/>
      <c r="AH1004" s="218"/>
      <c r="AI1004" s="218"/>
      <c r="AJ1004" s="212"/>
      <c r="AK1004" s="212"/>
      <c r="AL1004" s="212"/>
      <c r="AM1004" s="212"/>
      <c r="AN1004" s="215"/>
      <c r="AO1004" s="215"/>
      <c r="AP1004" s="215"/>
      <c r="AQ1004" s="209"/>
      <c r="AR1004" s="121" t="s">
        <v>124</v>
      </c>
      <c r="AS1004" s="121"/>
      <c r="AT1004" s="121"/>
      <c r="AU1004" s="121"/>
      <c r="AV1004" s="121"/>
      <c r="AW1004" s="121"/>
      <c r="AX1004" s="121"/>
      <c r="AY1004" s="122"/>
      <c r="AZ1004" s="74"/>
    </row>
    <row r="1005" spans="2:52" ht="22.5">
      <c r="B1005" s="73"/>
      <c r="C1005" s="222" t="s">
        <v>801</v>
      </c>
      <c r="D1005" s="234" t="s">
        <v>802</v>
      </c>
      <c r="E1005" s="228"/>
      <c r="F1005" s="219" t="s">
        <v>121</v>
      </c>
      <c r="G1005" s="210"/>
      <c r="H1005" s="210"/>
      <c r="I1005" s="216">
        <v>0</v>
      </c>
      <c r="J1005" s="216">
        <v>0.4</v>
      </c>
      <c r="K1005" s="219">
        <v>2013</v>
      </c>
      <c r="L1005" s="219">
        <v>2014</v>
      </c>
      <c r="M1005" s="216">
        <f>AY1006</f>
        <v>2.154</v>
      </c>
      <c r="N1005" s="216"/>
      <c r="O1005" s="216">
        <f>AU1006</f>
        <v>0.354</v>
      </c>
      <c r="P1005" s="210"/>
      <c r="Q1005" s="210"/>
      <c r="R1005" s="216"/>
      <c r="S1005" s="216"/>
      <c r="T1005" s="210"/>
      <c r="U1005" s="210"/>
      <c r="V1005" s="216"/>
      <c r="W1005" s="216"/>
      <c r="X1005" s="210"/>
      <c r="Y1005" s="210"/>
      <c r="Z1005" s="216"/>
      <c r="AA1005" s="216"/>
      <c r="AB1005" s="210"/>
      <c r="AC1005" s="210"/>
      <c r="AD1005" s="216"/>
      <c r="AE1005" s="216">
        <v>0.4</v>
      </c>
      <c r="AF1005" s="210"/>
      <c r="AG1005" s="210"/>
      <c r="AH1005" s="216"/>
      <c r="AI1005" s="216"/>
      <c r="AJ1005" s="210"/>
      <c r="AK1005" s="210"/>
      <c r="AL1005" s="210"/>
      <c r="AM1005" s="210"/>
      <c r="AN1005" s="213">
        <f>P1005+T1005+X1005+AB1005+AF1005+AJ1005</f>
        <v>0</v>
      </c>
      <c r="AO1005" s="213">
        <f>Q1005+U1005+Y1005+AC1005+AG1005+AK1005</f>
        <v>0</v>
      </c>
      <c r="AP1005" s="213">
        <f>R1005+V1005+Z1005+AD1005+AH1005+AL1005</f>
        <v>0</v>
      </c>
      <c r="AQ1005" s="209">
        <f>S1005+W1005+AA1005+AE1005+AI1005+AM1005</f>
        <v>0.4</v>
      </c>
      <c r="AR1005" s="116" t="s">
        <v>122</v>
      </c>
      <c r="AS1005" s="117">
        <f aca="true" t="shared" si="428" ref="AS1005:AX1005">SUM(AS1006:AS1007)</f>
        <v>0</v>
      </c>
      <c r="AT1005" s="117">
        <f t="shared" si="428"/>
        <v>0</v>
      </c>
      <c r="AU1005" s="117">
        <f t="shared" si="428"/>
        <v>0.354</v>
      </c>
      <c r="AV1005" s="117">
        <f t="shared" si="428"/>
        <v>1.8</v>
      </c>
      <c r="AW1005" s="117">
        <f t="shared" si="428"/>
        <v>0</v>
      </c>
      <c r="AX1005" s="117">
        <f t="shared" si="428"/>
        <v>0</v>
      </c>
      <c r="AY1005" s="98">
        <f>SUM(AS1005:AX1005)</f>
        <v>2.154</v>
      </c>
      <c r="AZ1005" s="74"/>
    </row>
    <row r="1006" spans="2:52" ht="45">
      <c r="B1006" s="73"/>
      <c r="C1006" s="223"/>
      <c r="D1006" s="235"/>
      <c r="E1006" s="229"/>
      <c r="F1006" s="220"/>
      <c r="G1006" s="211"/>
      <c r="H1006" s="211"/>
      <c r="I1006" s="217"/>
      <c r="J1006" s="217"/>
      <c r="K1006" s="220"/>
      <c r="L1006" s="220"/>
      <c r="M1006" s="217"/>
      <c r="N1006" s="217"/>
      <c r="O1006" s="217"/>
      <c r="P1006" s="211"/>
      <c r="Q1006" s="211"/>
      <c r="R1006" s="217"/>
      <c r="S1006" s="217"/>
      <c r="T1006" s="211"/>
      <c r="U1006" s="211"/>
      <c r="V1006" s="217"/>
      <c r="W1006" s="217"/>
      <c r="X1006" s="211"/>
      <c r="Y1006" s="211"/>
      <c r="Z1006" s="217"/>
      <c r="AA1006" s="217"/>
      <c r="AB1006" s="211"/>
      <c r="AC1006" s="211"/>
      <c r="AD1006" s="217"/>
      <c r="AE1006" s="217"/>
      <c r="AF1006" s="211"/>
      <c r="AG1006" s="211"/>
      <c r="AH1006" s="217"/>
      <c r="AI1006" s="217"/>
      <c r="AJ1006" s="211"/>
      <c r="AK1006" s="211"/>
      <c r="AL1006" s="211"/>
      <c r="AM1006" s="211"/>
      <c r="AN1006" s="214"/>
      <c r="AO1006" s="214"/>
      <c r="AP1006" s="214"/>
      <c r="AQ1006" s="209"/>
      <c r="AR1006" s="118" t="s">
        <v>123</v>
      </c>
      <c r="AS1006" s="119"/>
      <c r="AT1006" s="119"/>
      <c r="AU1006" s="119">
        <f>0.3*1.18</f>
        <v>0.354</v>
      </c>
      <c r="AV1006" s="119">
        <v>1.8</v>
      </c>
      <c r="AW1006" s="119"/>
      <c r="AX1006" s="120"/>
      <c r="AY1006" s="98">
        <f>SUM(AS1006:AX1006)</f>
        <v>2.154</v>
      </c>
      <c r="AZ1006" s="74"/>
    </row>
    <row r="1007" spans="2:52" ht="12.75">
      <c r="B1007" s="73"/>
      <c r="C1007" s="224"/>
      <c r="D1007" s="236"/>
      <c r="E1007" s="230"/>
      <c r="F1007" s="221"/>
      <c r="G1007" s="212"/>
      <c r="H1007" s="212"/>
      <c r="I1007" s="218"/>
      <c r="J1007" s="218"/>
      <c r="K1007" s="221"/>
      <c r="L1007" s="221"/>
      <c r="M1007" s="218"/>
      <c r="N1007" s="218"/>
      <c r="O1007" s="218"/>
      <c r="P1007" s="212"/>
      <c r="Q1007" s="212"/>
      <c r="R1007" s="218"/>
      <c r="S1007" s="218"/>
      <c r="T1007" s="212"/>
      <c r="U1007" s="212"/>
      <c r="V1007" s="218"/>
      <c r="W1007" s="218"/>
      <c r="X1007" s="212"/>
      <c r="Y1007" s="212"/>
      <c r="Z1007" s="218"/>
      <c r="AA1007" s="218"/>
      <c r="AB1007" s="212"/>
      <c r="AC1007" s="212"/>
      <c r="AD1007" s="218"/>
      <c r="AE1007" s="218"/>
      <c r="AF1007" s="212"/>
      <c r="AG1007" s="212"/>
      <c r="AH1007" s="218"/>
      <c r="AI1007" s="218"/>
      <c r="AJ1007" s="212"/>
      <c r="AK1007" s="212"/>
      <c r="AL1007" s="212"/>
      <c r="AM1007" s="212"/>
      <c r="AN1007" s="215"/>
      <c r="AO1007" s="215"/>
      <c r="AP1007" s="215"/>
      <c r="AQ1007" s="209"/>
      <c r="AR1007" s="121" t="s">
        <v>124</v>
      </c>
      <c r="AS1007" s="121"/>
      <c r="AT1007" s="121"/>
      <c r="AU1007" s="121"/>
      <c r="AV1007" s="121"/>
      <c r="AW1007" s="121"/>
      <c r="AX1007" s="121"/>
      <c r="AY1007" s="122"/>
      <c r="AZ1007" s="74"/>
    </row>
    <row r="1008" spans="2:52" ht="22.5">
      <c r="B1008" s="73"/>
      <c r="C1008" s="222" t="s">
        <v>803</v>
      </c>
      <c r="D1008" s="234" t="s">
        <v>804</v>
      </c>
      <c r="E1008" s="228"/>
      <c r="F1008" s="219" t="s">
        <v>702</v>
      </c>
      <c r="G1008" s="210"/>
      <c r="H1008" s="210"/>
      <c r="I1008" s="216">
        <v>0</v>
      </c>
      <c r="J1008" s="216">
        <v>0.4</v>
      </c>
      <c r="K1008" s="219">
        <v>2014</v>
      </c>
      <c r="L1008" s="219">
        <v>2015</v>
      </c>
      <c r="M1008" s="216">
        <f>AY1009</f>
        <v>6.2</v>
      </c>
      <c r="N1008" s="216"/>
      <c r="O1008" s="216">
        <f>AU1009</f>
        <v>0</v>
      </c>
      <c r="P1008" s="210"/>
      <c r="Q1008" s="210"/>
      <c r="R1008" s="216"/>
      <c r="S1008" s="216"/>
      <c r="T1008" s="210"/>
      <c r="U1008" s="210"/>
      <c r="V1008" s="216"/>
      <c r="W1008" s="216"/>
      <c r="X1008" s="210"/>
      <c r="Y1008" s="210"/>
      <c r="Z1008" s="216"/>
      <c r="AA1008" s="216"/>
      <c r="AB1008" s="210"/>
      <c r="AC1008" s="210"/>
      <c r="AD1008" s="216"/>
      <c r="AE1008" s="216"/>
      <c r="AF1008" s="210"/>
      <c r="AG1008" s="210"/>
      <c r="AH1008" s="216"/>
      <c r="AI1008" s="216">
        <v>0.4</v>
      </c>
      <c r="AJ1008" s="210"/>
      <c r="AK1008" s="210"/>
      <c r="AL1008" s="210"/>
      <c r="AM1008" s="210"/>
      <c r="AN1008" s="213">
        <f>P1008+T1008+X1008+AB1008+AF1008+AJ1008</f>
        <v>0</v>
      </c>
      <c r="AO1008" s="213">
        <f>Q1008+U1008+Y1008+AC1008+AG1008+AK1008</f>
        <v>0</v>
      </c>
      <c r="AP1008" s="213">
        <f>R1008+V1008+Z1008+AD1008+AH1008+AL1008</f>
        <v>0</v>
      </c>
      <c r="AQ1008" s="209">
        <f>S1008+W1008+AA1008+AE1008+AI1008+AM1008</f>
        <v>0.4</v>
      </c>
      <c r="AR1008" s="116" t="s">
        <v>122</v>
      </c>
      <c r="AS1008" s="117">
        <f aca="true" t="shared" si="429" ref="AS1008:AX1008">SUM(AS1009:AS1010)</f>
        <v>0</v>
      </c>
      <c r="AT1008" s="117">
        <f t="shared" si="429"/>
        <v>0</v>
      </c>
      <c r="AU1008" s="117">
        <f t="shared" si="429"/>
        <v>0</v>
      </c>
      <c r="AV1008" s="117">
        <f t="shared" si="429"/>
        <v>0.5</v>
      </c>
      <c r="AW1008" s="117">
        <f t="shared" si="429"/>
        <v>5.7</v>
      </c>
      <c r="AX1008" s="117">
        <f t="shared" si="429"/>
        <v>0</v>
      </c>
      <c r="AY1008" s="98">
        <f>SUM(AS1008:AX1008)</f>
        <v>6.2</v>
      </c>
      <c r="AZ1008" s="74"/>
    </row>
    <row r="1009" spans="2:52" ht="90">
      <c r="B1009" s="73"/>
      <c r="C1009" s="223"/>
      <c r="D1009" s="235"/>
      <c r="E1009" s="229"/>
      <c r="F1009" s="220"/>
      <c r="G1009" s="211"/>
      <c r="H1009" s="211"/>
      <c r="I1009" s="217"/>
      <c r="J1009" s="217"/>
      <c r="K1009" s="220"/>
      <c r="L1009" s="220"/>
      <c r="M1009" s="217"/>
      <c r="N1009" s="217"/>
      <c r="O1009" s="217"/>
      <c r="P1009" s="211"/>
      <c r="Q1009" s="211"/>
      <c r="R1009" s="217"/>
      <c r="S1009" s="217"/>
      <c r="T1009" s="211"/>
      <c r="U1009" s="211"/>
      <c r="V1009" s="217"/>
      <c r="W1009" s="217"/>
      <c r="X1009" s="211"/>
      <c r="Y1009" s="211"/>
      <c r="Z1009" s="217"/>
      <c r="AA1009" s="217"/>
      <c r="AB1009" s="211"/>
      <c r="AC1009" s="211"/>
      <c r="AD1009" s="217"/>
      <c r="AE1009" s="217"/>
      <c r="AF1009" s="211"/>
      <c r="AG1009" s="211"/>
      <c r="AH1009" s="217"/>
      <c r="AI1009" s="217"/>
      <c r="AJ1009" s="211"/>
      <c r="AK1009" s="211"/>
      <c r="AL1009" s="211"/>
      <c r="AM1009" s="211"/>
      <c r="AN1009" s="214"/>
      <c r="AO1009" s="214"/>
      <c r="AP1009" s="214"/>
      <c r="AQ1009" s="209"/>
      <c r="AR1009" s="118" t="s">
        <v>354</v>
      </c>
      <c r="AS1009" s="119"/>
      <c r="AT1009" s="119"/>
      <c r="AU1009" s="119"/>
      <c r="AV1009" s="119">
        <v>0.5</v>
      </c>
      <c r="AW1009" s="119">
        <v>5.7</v>
      </c>
      <c r="AX1009" s="120"/>
      <c r="AY1009" s="98">
        <f>SUM(AS1009:AX1009)</f>
        <v>6.2</v>
      </c>
      <c r="AZ1009" s="74"/>
    </row>
    <row r="1010" spans="2:52" ht="12.75">
      <c r="B1010" s="73"/>
      <c r="C1010" s="224"/>
      <c r="D1010" s="236"/>
      <c r="E1010" s="230"/>
      <c r="F1010" s="221"/>
      <c r="G1010" s="212"/>
      <c r="H1010" s="212"/>
      <c r="I1010" s="218"/>
      <c r="J1010" s="218"/>
      <c r="K1010" s="221"/>
      <c r="L1010" s="221"/>
      <c r="M1010" s="218"/>
      <c r="N1010" s="218"/>
      <c r="O1010" s="218"/>
      <c r="P1010" s="212"/>
      <c r="Q1010" s="212"/>
      <c r="R1010" s="218"/>
      <c r="S1010" s="218"/>
      <c r="T1010" s="212"/>
      <c r="U1010" s="212"/>
      <c r="V1010" s="218"/>
      <c r="W1010" s="218"/>
      <c r="X1010" s="212"/>
      <c r="Y1010" s="212"/>
      <c r="Z1010" s="218"/>
      <c r="AA1010" s="218"/>
      <c r="AB1010" s="212"/>
      <c r="AC1010" s="212"/>
      <c r="AD1010" s="218"/>
      <c r="AE1010" s="218"/>
      <c r="AF1010" s="212"/>
      <c r="AG1010" s="212"/>
      <c r="AH1010" s="218"/>
      <c r="AI1010" s="218"/>
      <c r="AJ1010" s="212"/>
      <c r="AK1010" s="212"/>
      <c r="AL1010" s="212"/>
      <c r="AM1010" s="212"/>
      <c r="AN1010" s="215"/>
      <c r="AO1010" s="215"/>
      <c r="AP1010" s="215"/>
      <c r="AQ1010" s="209"/>
      <c r="AR1010" s="121" t="s">
        <v>124</v>
      </c>
      <c r="AS1010" s="121"/>
      <c r="AT1010" s="121"/>
      <c r="AU1010" s="121"/>
      <c r="AV1010" s="121"/>
      <c r="AW1010" s="121"/>
      <c r="AX1010" s="121"/>
      <c r="AY1010" s="122"/>
      <c r="AZ1010" s="74"/>
    </row>
    <row r="1011" spans="2:52" ht="22.5">
      <c r="B1011" s="73"/>
      <c r="C1011" s="222" t="s">
        <v>805</v>
      </c>
      <c r="D1011" s="234" t="s">
        <v>806</v>
      </c>
      <c r="E1011" s="228"/>
      <c r="F1011" s="219" t="s">
        <v>702</v>
      </c>
      <c r="G1011" s="210"/>
      <c r="H1011" s="210"/>
      <c r="I1011" s="216">
        <v>0</v>
      </c>
      <c r="J1011" s="216">
        <v>0.8</v>
      </c>
      <c r="K1011" s="219">
        <v>2014</v>
      </c>
      <c r="L1011" s="219">
        <v>2015</v>
      </c>
      <c r="M1011" s="216">
        <f>AY1012</f>
        <v>9.1</v>
      </c>
      <c r="N1011" s="216"/>
      <c r="O1011" s="216">
        <f>AU1012</f>
        <v>0</v>
      </c>
      <c r="P1011" s="210"/>
      <c r="Q1011" s="210"/>
      <c r="R1011" s="216"/>
      <c r="S1011" s="216"/>
      <c r="T1011" s="210"/>
      <c r="U1011" s="210"/>
      <c r="V1011" s="216"/>
      <c r="W1011" s="216"/>
      <c r="X1011" s="210"/>
      <c r="Y1011" s="210"/>
      <c r="Z1011" s="216"/>
      <c r="AA1011" s="216"/>
      <c r="AB1011" s="210"/>
      <c r="AC1011" s="210"/>
      <c r="AD1011" s="216"/>
      <c r="AE1011" s="216"/>
      <c r="AF1011" s="210"/>
      <c r="AG1011" s="210"/>
      <c r="AH1011" s="216"/>
      <c r="AI1011" s="216">
        <v>0.8</v>
      </c>
      <c r="AJ1011" s="210"/>
      <c r="AK1011" s="210"/>
      <c r="AL1011" s="210"/>
      <c r="AM1011" s="210"/>
      <c r="AN1011" s="213">
        <f>P1011+T1011+X1011+AB1011+AF1011+AJ1011</f>
        <v>0</v>
      </c>
      <c r="AO1011" s="213">
        <f>Q1011+U1011+Y1011+AC1011+AG1011+AK1011</f>
        <v>0</v>
      </c>
      <c r="AP1011" s="213">
        <f>R1011+V1011+Z1011+AD1011+AH1011+AL1011</f>
        <v>0</v>
      </c>
      <c r="AQ1011" s="209">
        <f>S1011+W1011+AA1011+AE1011+AI1011+AM1011</f>
        <v>0.8</v>
      </c>
      <c r="AR1011" s="116" t="s">
        <v>122</v>
      </c>
      <c r="AS1011" s="117">
        <f aca="true" t="shared" si="430" ref="AS1011:AX1011">SUM(AS1012:AS1013)</f>
        <v>0</v>
      </c>
      <c r="AT1011" s="117">
        <f t="shared" si="430"/>
        <v>0</v>
      </c>
      <c r="AU1011" s="117">
        <f t="shared" si="430"/>
        <v>0</v>
      </c>
      <c r="AV1011" s="117">
        <f t="shared" si="430"/>
        <v>0.6</v>
      </c>
      <c r="AW1011" s="117">
        <f t="shared" si="430"/>
        <v>8.5</v>
      </c>
      <c r="AX1011" s="117">
        <f t="shared" si="430"/>
        <v>0</v>
      </c>
      <c r="AY1011" s="98">
        <f>SUM(AS1011:AX1011)</f>
        <v>9.1</v>
      </c>
      <c r="AZ1011" s="74"/>
    </row>
    <row r="1012" spans="2:52" ht="90">
      <c r="B1012" s="73"/>
      <c r="C1012" s="223"/>
      <c r="D1012" s="235"/>
      <c r="E1012" s="229"/>
      <c r="F1012" s="220"/>
      <c r="G1012" s="211"/>
      <c r="H1012" s="211"/>
      <c r="I1012" s="217"/>
      <c r="J1012" s="217"/>
      <c r="K1012" s="220"/>
      <c r="L1012" s="220"/>
      <c r="M1012" s="217"/>
      <c r="N1012" s="217"/>
      <c r="O1012" s="217"/>
      <c r="P1012" s="211"/>
      <c r="Q1012" s="211"/>
      <c r="R1012" s="217"/>
      <c r="S1012" s="217"/>
      <c r="T1012" s="211"/>
      <c r="U1012" s="211"/>
      <c r="V1012" s="217"/>
      <c r="W1012" s="217"/>
      <c r="X1012" s="211"/>
      <c r="Y1012" s="211"/>
      <c r="Z1012" s="217"/>
      <c r="AA1012" s="217"/>
      <c r="AB1012" s="211"/>
      <c r="AC1012" s="211"/>
      <c r="AD1012" s="217"/>
      <c r="AE1012" s="217"/>
      <c r="AF1012" s="211"/>
      <c r="AG1012" s="211"/>
      <c r="AH1012" s="217"/>
      <c r="AI1012" s="217"/>
      <c r="AJ1012" s="211"/>
      <c r="AK1012" s="211"/>
      <c r="AL1012" s="211"/>
      <c r="AM1012" s="211"/>
      <c r="AN1012" s="214"/>
      <c r="AO1012" s="214"/>
      <c r="AP1012" s="214"/>
      <c r="AQ1012" s="209"/>
      <c r="AR1012" s="118" t="s">
        <v>354</v>
      </c>
      <c r="AS1012" s="119"/>
      <c r="AT1012" s="119"/>
      <c r="AU1012" s="119"/>
      <c r="AV1012" s="119">
        <v>0.6</v>
      </c>
      <c r="AW1012" s="119">
        <v>8.5</v>
      </c>
      <c r="AX1012" s="120"/>
      <c r="AY1012" s="98">
        <f>SUM(AS1012:AX1012)</f>
        <v>9.1</v>
      </c>
      <c r="AZ1012" s="74"/>
    </row>
    <row r="1013" spans="2:52" ht="12.75">
      <c r="B1013" s="73"/>
      <c r="C1013" s="224"/>
      <c r="D1013" s="236"/>
      <c r="E1013" s="230"/>
      <c r="F1013" s="221"/>
      <c r="G1013" s="212"/>
      <c r="H1013" s="212"/>
      <c r="I1013" s="218"/>
      <c r="J1013" s="218"/>
      <c r="K1013" s="221"/>
      <c r="L1013" s="221"/>
      <c r="M1013" s="218"/>
      <c r="N1013" s="218"/>
      <c r="O1013" s="218"/>
      <c r="P1013" s="212"/>
      <c r="Q1013" s="212"/>
      <c r="R1013" s="218"/>
      <c r="S1013" s="218"/>
      <c r="T1013" s="212"/>
      <c r="U1013" s="212"/>
      <c r="V1013" s="218"/>
      <c r="W1013" s="218"/>
      <c r="X1013" s="212"/>
      <c r="Y1013" s="212"/>
      <c r="Z1013" s="218"/>
      <c r="AA1013" s="218"/>
      <c r="AB1013" s="212"/>
      <c r="AC1013" s="212"/>
      <c r="AD1013" s="218"/>
      <c r="AE1013" s="218"/>
      <c r="AF1013" s="212"/>
      <c r="AG1013" s="212"/>
      <c r="AH1013" s="218"/>
      <c r="AI1013" s="218"/>
      <c r="AJ1013" s="212"/>
      <c r="AK1013" s="212"/>
      <c r="AL1013" s="212"/>
      <c r="AM1013" s="212"/>
      <c r="AN1013" s="215"/>
      <c r="AO1013" s="215"/>
      <c r="AP1013" s="215"/>
      <c r="AQ1013" s="209"/>
      <c r="AR1013" s="121" t="s">
        <v>124</v>
      </c>
      <c r="AS1013" s="121"/>
      <c r="AT1013" s="121"/>
      <c r="AU1013" s="121"/>
      <c r="AV1013" s="121"/>
      <c r="AW1013" s="121"/>
      <c r="AX1013" s="121"/>
      <c r="AY1013" s="122"/>
      <c r="AZ1013" s="74"/>
    </row>
    <row r="1014" spans="2:52" ht="22.5">
      <c r="B1014" s="73"/>
      <c r="C1014" s="222" t="s">
        <v>807</v>
      </c>
      <c r="D1014" s="234" t="s">
        <v>808</v>
      </c>
      <c r="E1014" s="228"/>
      <c r="F1014" s="219" t="s">
        <v>121</v>
      </c>
      <c r="G1014" s="210"/>
      <c r="H1014" s="210"/>
      <c r="I1014" s="216">
        <v>0</v>
      </c>
      <c r="J1014" s="216">
        <v>2.5</v>
      </c>
      <c r="K1014" s="219">
        <v>2014</v>
      </c>
      <c r="L1014" s="219">
        <v>2015</v>
      </c>
      <c r="M1014" s="216">
        <f>AY1015</f>
        <v>9</v>
      </c>
      <c r="N1014" s="216"/>
      <c r="O1014" s="216">
        <f>AU1015</f>
        <v>0</v>
      </c>
      <c r="P1014" s="210"/>
      <c r="Q1014" s="210"/>
      <c r="R1014" s="216"/>
      <c r="S1014" s="216"/>
      <c r="T1014" s="210"/>
      <c r="U1014" s="210"/>
      <c r="V1014" s="216"/>
      <c r="W1014" s="216"/>
      <c r="X1014" s="210"/>
      <c r="Y1014" s="210"/>
      <c r="Z1014" s="216"/>
      <c r="AA1014" s="216"/>
      <c r="AB1014" s="210"/>
      <c r="AC1014" s="210"/>
      <c r="AD1014" s="216"/>
      <c r="AE1014" s="216"/>
      <c r="AF1014" s="210"/>
      <c r="AG1014" s="210"/>
      <c r="AH1014" s="216"/>
      <c r="AI1014" s="216">
        <v>2.5</v>
      </c>
      <c r="AJ1014" s="210"/>
      <c r="AK1014" s="210"/>
      <c r="AL1014" s="210"/>
      <c r="AM1014" s="210"/>
      <c r="AN1014" s="213">
        <f>P1014+T1014+X1014+AB1014+AF1014+AJ1014</f>
        <v>0</v>
      </c>
      <c r="AO1014" s="213">
        <f>Q1014+U1014+Y1014+AC1014+AG1014+AK1014</f>
        <v>0</v>
      </c>
      <c r="AP1014" s="213">
        <f>R1014+V1014+Z1014+AD1014+AH1014+AL1014</f>
        <v>0</v>
      </c>
      <c r="AQ1014" s="209">
        <f>S1014+W1014+AA1014+AE1014+AI1014+AM1014</f>
        <v>2.5</v>
      </c>
      <c r="AR1014" s="116" t="s">
        <v>122</v>
      </c>
      <c r="AS1014" s="117">
        <f aca="true" t="shared" si="431" ref="AS1014:AX1014">SUM(AS1015:AS1016)</f>
        <v>0</v>
      </c>
      <c r="AT1014" s="117">
        <f t="shared" si="431"/>
        <v>0</v>
      </c>
      <c r="AU1014" s="117">
        <f t="shared" si="431"/>
        <v>0</v>
      </c>
      <c r="AV1014" s="117">
        <f t="shared" si="431"/>
        <v>0.6</v>
      </c>
      <c r="AW1014" s="117">
        <f t="shared" si="431"/>
        <v>8.4</v>
      </c>
      <c r="AX1014" s="117">
        <f t="shared" si="431"/>
        <v>0</v>
      </c>
      <c r="AY1014" s="98">
        <f>SUM(AS1014:AX1014)</f>
        <v>9</v>
      </c>
      <c r="AZ1014" s="74"/>
    </row>
    <row r="1015" spans="2:52" ht="90">
      <c r="B1015" s="73"/>
      <c r="C1015" s="223"/>
      <c r="D1015" s="235"/>
      <c r="E1015" s="229"/>
      <c r="F1015" s="220"/>
      <c r="G1015" s="211"/>
      <c r="H1015" s="211"/>
      <c r="I1015" s="217"/>
      <c r="J1015" s="217"/>
      <c r="K1015" s="220"/>
      <c r="L1015" s="220"/>
      <c r="M1015" s="217"/>
      <c r="N1015" s="217"/>
      <c r="O1015" s="217"/>
      <c r="P1015" s="211"/>
      <c r="Q1015" s="211"/>
      <c r="R1015" s="217"/>
      <c r="S1015" s="217"/>
      <c r="T1015" s="211"/>
      <c r="U1015" s="211"/>
      <c r="V1015" s="217"/>
      <c r="W1015" s="217"/>
      <c r="X1015" s="211"/>
      <c r="Y1015" s="211"/>
      <c r="Z1015" s="217"/>
      <c r="AA1015" s="217"/>
      <c r="AB1015" s="211"/>
      <c r="AC1015" s="211"/>
      <c r="AD1015" s="217"/>
      <c r="AE1015" s="217"/>
      <c r="AF1015" s="211"/>
      <c r="AG1015" s="211"/>
      <c r="AH1015" s="217"/>
      <c r="AI1015" s="217"/>
      <c r="AJ1015" s="211"/>
      <c r="AK1015" s="211"/>
      <c r="AL1015" s="211"/>
      <c r="AM1015" s="211"/>
      <c r="AN1015" s="214"/>
      <c r="AO1015" s="214"/>
      <c r="AP1015" s="214"/>
      <c r="AQ1015" s="209"/>
      <c r="AR1015" s="118" t="s">
        <v>354</v>
      </c>
      <c r="AS1015" s="119"/>
      <c r="AT1015" s="119"/>
      <c r="AU1015" s="119"/>
      <c r="AV1015" s="119">
        <v>0.6</v>
      </c>
      <c r="AW1015" s="119">
        <v>8.4</v>
      </c>
      <c r="AX1015" s="120"/>
      <c r="AY1015" s="98">
        <f>SUM(AS1015:AX1015)</f>
        <v>9</v>
      </c>
      <c r="AZ1015" s="74"/>
    </row>
    <row r="1016" spans="2:52" ht="12.75">
      <c r="B1016" s="73"/>
      <c r="C1016" s="224"/>
      <c r="D1016" s="236"/>
      <c r="E1016" s="230"/>
      <c r="F1016" s="221"/>
      <c r="G1016" s="212"/>
      <c r="H1016" s="212"/>
      <c r="I1016" s="218"/>
      <c r="J1016" s="218"/>
      <c r="K1016" s="221"/>
      <c r="L1016" s="221"/>
      <c r="M1016" s="218"/>
      <c r="N1016" s="218"/>
      <c r="O1016" s="218"/>
      <c r="P1016" s="212"/>
      <c r="Q1016" s="212"/>
      <c r="R1016" s="218"/>
      <c r="S1016" s="218"/>
      <c r="T1016" s="212"/>
      <c r="U1016" s="212"/>
      <c r="V1016" s="218"/>
      <c r="W1016" s="218"/>
      <c r="X1016" s="212"/>
      <c r="Y1016" s="212"/>
      <c r="Z1016" s="218"/>
      <c r="AA1016" s="218"/>
      <c r="AB1016" s="212"/>
      <c r="AC1016" s="212"/>
      <c r="AD1016" s="218"/>
      <c r="AE1016" s="218"/>
      <c r="AF1016" s="212"/>
      <c r="AG1016" s="212"/>
      <c r="AH1016" s="218"/>
      <c r="AI1016" s="218"/>
      <c r="AJ1016" s="212"/>
      <c r="AK1016" s="212"/>
      <c r="AL1016" s="212"/>
      <c r="AM1016" s="212"/>
      <c r="AN1016" s="215"/>
      <c r="AO1016" s="215"/>
      <c r="AP1016" s="215"/>
      <c r="AQ1016" s="209"/>
      <c r="AR1016" s="121" t="s">
        <v>124</v>
      </c>
      <c r="AS1016" s="121"/>
      <c r="AT1016" s="121"/>
      <c r="AU1016" s="121"/>
      <c r="AV1016" s="121"/>
      <c r="AW1016" s="121"/>
      <c r="AX1016" s="121"/>
      <c r="AY1016" s="122"/>
      <c r="AZ1016" s="74"/>
    </row>
    <row r="1017" spans="2:52" ht="22.5">
      <c r="B1017" s="73"/>
      <c r="C1017" s="222" t="s">
        <v>809</v>
      </c>
      <c r="D1017" s="234" t="s">
        <v>810</v>
      </c>
      <c r="E1017" s="228"/>
      <c r="F1017" s="219" t="s">
        <v>121</v>
      </c>
      <c r="G1017" s="210"/>
      <c r="H1017" s="210"/>
      <c r="I1017" s="216">
        <v>0</v>
      </c>
      <c r="J1017" s="216">
        <v>0.8</v>
      </c>
      <c r="K1017" s="219">
        <v>2014</v>
      </c>
      <c r="L1017" s="219">
        <v>2015</v>
      </c>
      <c r="M1017" s="216">
        <f>AY1018</f>
        <v>7</v>
      </c>
      <c r="N1017" s="216"/>
      <c r="O1017" s="216">
        <f>AU1018</f>
        <v>0</v>
      </c>
      <c r="P1017" s="210"/>
      <c r="Q1017" s="210"/>
      <c r="R1017" s="216"/>
      <c r="S1017" s="216"/>
      <c r="T1017" s="210"/>
      <c r="U1017" s="210"/>
      <c r="V1017" s="216"/>
      <c r="W1017" s="216"/>
      <c r="X1017" s="210"/>
      <c r="Y1017" s="210"/>
      <c r="Z1017" s="216"/>
      <c r="AA1017" s="216"/>
      <c r="AB1017" s="210"/>
      <c r="AC1017" s="210"/>
      <c r="AD1017" s="216"/>
      <c r="AE1017" s="216"/>
      <c r="AF1017" s="210"/>
      <c r="AG1017" s="210"/>
      <c r="AH1017" s="216"/>
      <c r="AI1017" s="216">
        <v>0.8</v>
      </c>
      <c r="AJ1017" s="210"/>
      <c r="AK1017" s="210"/>
      <c r="AL1017" s="210"/>
      <c r="AM1017" s="210"/>
      <c r="AN1017" s="213">
        <f>P1017+T1017+X1017+AB1017+AF1017+AJ1017</f>
        <v>0</v>
      </c>
      <c r="AO1017" s="213">
        <f>Q1017+U1017+Y1017+AC1017+AG1017+AK1017</f>
        <v>0</v>
      </c>
      <c r="AP1017" s="213">
        <f>R1017+V1017+Z1017+AD1017+AH1017+AL1017</f>
        <v>0</v>
      </c>
      <c r="AQ1017" s="209">
        <f>S1017+W1017+AA1017+AE1017+AI1017+AM1017</f>
        <v>0.8</v>
      </c>
      <c r="AR1017" s="116" t="s">
        <v>122</v>
      </c>
      <c r="AS1017" s="117">
        <f aca="true" t="shared" si="432" ref="AS1017:AX1017">SUM(AS1018:AS1019)</f>
        <v>0</v>
      </c>
      <c r="AT1017" s="117">
        <f t="shared" si="432"/>
        <v>0</v>
      </c>
      <c r="AU1017" s="117">
        <f t="shared" si="432"/>
        <v>0</v>
      </c>
      <c r="AV1017" s="117">
        <f t="shared" si="432"/>
        <v>0.6</v>
      </c>
      <c r="AW1017" s="117">
        <f t="shared" si="432"/>
        <v>6.4</v>
      </c>
      <c r="AX1017" s="117">
        <f t="shared" si="432"/>
        <v>0</v>
      </c>
      <c r="AY1017" s="98">
        <f>SUM(AS1017:AX1017)</f>
        <v>7</v>
      </c>
      <c r="AZ1017" s="74"/>
    </row>
    <row r="1018" spans="2:52" ht="90">
      <c r="B1018" s="73"/>
      <c r="C1018" s="223"/>
      <c r="D1018" s="235"/>
      <c r="E1018" s="229"/>
      <c r="F1018" s="220"/>
      <c r="G1018" s="211"/>
      <c r="H1018" s="211"/>
      <c r="I1018" s="217"/>
      <c r="J1018" s="217"/>
      <c r="K1018" s="220"/>
      <c r="L1018" s="220"/>
      <c r="M1018" s="217"/>
      <c r="N1018" s="217"/>
      <c r="O1018" s="217"/>
      <c r="P1018" s="211"/>
      <c r="Q1018" s="211"/>
      <c r="R1018" s="217"/>
      <c r="S1018" s="217"/>
      <c r="T1018" s="211"/>
      <c r="U1018" s="211"/>
      <c r="V1018" s="217"/>
      <c r="W1018" s="217"/>
      <c r="X1018" s="211"/>
      <c r="Y1018" s="211"/>
      <c r="Z1018" s="217"/>
      <c r="AA1018" s="217"/>
      <c r="AB1018" s="211"/>
      <c r="AC1018" s="211"/>
      <c r="AD1018" s="217"/>
      <c r="AE1018" s="217"/>
      <c r="AF1018" s="211"/>
      <c r="AG1018" s="211"/>
      <c r="AH1018" s="217"/>
      <c r="AI1018" s="217"/>
      <c r="AJ1018" s="211"/>
      <c r="AK1018" s="211"/>
      <c r="AL1018" s="211"/>
      <c r="AM1018" s="211"/>
      <c r="AN1018" s="214"/>
      <c r="AO1018" s="214"/>
      <c r="AP1018" s="214"/>
      <c r="AQ1018" s="209"/>
      <c r="AR1018" s="118" t="s">
        <v>354</v>
      </c>
      <c r="AS1018" s="119"/>
      <c r="AT1018" s="119"/>
      <c r="AU1018" s="119"/>
      <c r="AV1018" s="119">
        <v>0.6</v>
      </c>
      <c r="AW1018" s="119">
        <v>6.4</v>
      </c>
      <c r="AX1018" s="120"/>
      <c r="AY1018" s="98">
        <f>SUM(AS1018:AX1018)</f>
        <v>7</v>
      </c>
      <c r="AZ1018" s="74"/>
    </row>
    <row r="1019" spans="2:52" ht="12.75">
      <c r="B1019" s="73"/>
      <c r="C1019" s="224"/>
      <c r="D1019" s="236"/>
      <c r="E1019" s="230"/>
      <c r="F1019" s="221"/>
      <c r="G1019" s="212"/>
      <c r="H1019" s="212"/>
      <c r="I1019" s="218"/>
      <c r="J1019" s="218"/>
      <c r="K1019" s="221"/>
      <c r="L1019" s="221"/>
      <c r="M1019" s="218"/>
      <c r="N1019" s="218"/>
      <c r="O1019" s="218"/>
      <c r="P1019" s="212"/>
      <c r="Q1019" s="212"/>
      <c r="R1019" s="218"/>
      <c r="S1019" s="218"/>
      <c r="T1019" s="212"/>
      <c r="U1019" s="212"/>
      <c r="V1019" s="218"/>
      <c r="W1019" s="218"/>
      <c r="X1019" s="212"/>
      <c r="Y1019" s="212"/>
      <c r="Z1019" s="218"/>
      <c r="AA1019" s="218"/>
      <c r="AB1019" s="212"/>
      <c r="AC1019" s="212"/>
      <c r="AD1019" s="218"/>
      <c r="AE1019" s="218"/>
      <c r="AF1019" s="212"/>
      <c r="AG1019" s="212"/>
      <c r="AH1019" s="218"/>
      <c r="AI1019" s="218"/>
      <c r="AJ1019" s="212"/>
      <c r="AK1019" s="212"/>
      <c r="AL1019" s="212"/>
      <c r="AM1019" s="212"/>
      <c r="AN1019" s="215"/>
      <c r="AO1019" s="215"/>
      <c r="AP1019" s="215"/>
      <c r="AQ1019" s="209"/>
      <c r="AR1019" s="121" t="s">
        <v>124</v>
      </c>
      <c r="AS1019" s="121"/>
      <c r="AT1019" s="121"/>
      <c r="AU1019" s="121"/>
      <c r="AV1019" s="121"/>
      <c r="AW1019" s="121"/>
      <c r="AX1019" s="121"/>
      <c r="AY1019" s="122"/>
      <c r="AZ1019" s="74"/>
    </row>
    <row r="1020" spans="2:52" ht="22.5">
      <c r="B1020" s="73"/>
      <c r="C1020" s="222" t="s">
        <v>811</v>
      </c>
      <c r="D1020" s="234" t="s">
        <v>812</v>
      </c>
      <c r="E1020" s="228"/>
      <c r="F1020" s="219" t="s">
        <v>121</v>
      </c>
      <c r="G1020" s="210"/>
      <c r="H1020" s="210"/>
      <c r="I1020" s="216">
        <v>0</v>
      </c>
      <c r="J1020" s="216">
        <v>2.52</v>
      </c>
      <c r="K1020" s="219">
        <v>2013</v>
      </c>
      <c r="L1020" s="219">
        <v>2015</v>
      </c>
      <c r="M1020" s="216">
        <f>AY1021</f>
        <v>9.212</v>
      </c>
      <c r="N1020" s="216"/>
      <c r="O1020" s="216">
        <f>AU1021</f>
        <v>4.012</v>
      </c>
      <c r="P1020" s="210"/>
      <c r="Q1020" s="210"/>
      <c r="R1020" s="216"/>
      <c r="S1020" s="216"/>
      <c r="T1020" s="210"/>
      <c r="U1020" s="210"/>
      <c r="V1020" s="216"/>
      <c r="W1020" s="216"/>
      <c r="X1020" s="210"/>
      <c r="Y1020" s="210"/>
      <c r="Z1020" s="216"/>
      <c r="AA1020" s="216"/>
      <c r="AB1020" s="210"/>
      <c r="AC1020" s="210"/>
      <c r="AD1020" s="216"/>
      <c r="AE1020" s="216">
        <v>1.26</v>
      </c>
      <c r="AF1020" s="210"/>
      <c r="AG1020" s="210"/>
      <c r="AH1020" s="216"/>
      <c r="AI1020" s="216">
        <v>1.26</v>
      </c>
      <c r="AJ1020" s="210"/>
      <c r="AK1020" s="210"/>
      <c r="AL1020" s="210"/>
      <c r="AM1020" s="210"/>
      <c r="AN1020" s="213">
        <f>P1020+T1020+X1020+AB1020+AF1020+AJ1020</f>
        <v>0</v>
      </c>
      <c r="AO1020" s="213">
        <f>Q1020+U1020+Y1020+AC1020+AG1020+AK1020</f>
        <v>0</v>
      </c>
      <c r="AP1020" s="213">
        <f>R1020+V1020+Z1020+AD1020+AH1020+AL1020</f>
        <v>0</v>
      </c>
      <c r="AQ1020" s="209">
        <f>S1020+W1020+AA1020+AE1020+AI1020+AM1020</f>
        <v>2.52</v>
      </c>
      <c r="AR1020" s="116" t="s">
        <v>122</v>
      </c>
      <c r="AS1020" s="117">
        <f aca="true" t="shared" si="433" ref="AS1020:AX1020">SUM(AS1021:AS1022)</f>
        <v>0</v>
      </c>
      <c r="AT1020" s="117">
        <f t="shared" si="433"/>
        <v>0</v>
      </c>
      <c r="AU1020" s="117">
        <f t="shared" si="433"/>
        <v>4.012</v>
      </c>
      <c r="AV1020" s="117">
        <f t="shared" si="433"/>
        <v>5.199999999999999</v>
      </c>
      <c r="AW1020" s="117">
        <f t="shared" si="433"/>
        <v>0</v>
      </c>
      <c r="AX1020" s="117">
        <f t="shared" si="433"/>
        <v>0</v>
      </c>
      <c r="AY1020" s="98">
        <f>SUM(AS1020:AX1020)</f>
        <v>9.212</v>
      </c>
      <c r="AZ1020" s="74"/>
    </row>
    <row r="1021" spans="2:52" ht="90">
      <c r="B1021" s="73"/>
      <c r="C1021" s="223"/>
      <c r="D1021" s="235"/>
      <c r="E1021" s="229"/>
      <c r="F1021" s="220"/>
      <c r="G1021" s="211"/>
      <c r="H1021" s="211"/>
      <c r="I1021" s="217"/>
      <c r="J1021" s="217"/>
      <c r="K1021" s="220"/>
      <c r="L1021" s="220"/>
      <c r="M1021" s="217"/>
      <c r="N1021" s="217"/>
      <c r="O1021" s="217"/>
      <c r="P1021" s="211"/>
      <c r="Q1021" s="211"/>
      <c r="R1021" s="217"/>
      <c r="S1021" s="217"/>
      <c r="T1021" s="211"/>
      <c r="U1021" s="211"/>
      <c r="V1021" s="217"/>
      <c r="W1021" s="217"/>
      <c r="X1021" s="211"/>
      <c r="Y1021" s="211"/>
      <c r="Z1021" s="217"/>
      <c r="AA1021" s="217"/>
      <c r="AB1021" s="211"/>
      <c r="AC1021" s="211"/>
      <c r="AD1021" s="217"/>
      <c r="AE1021" s="217"/>
      <c r="AF1021" s="211"/>
      <c r="AG1021" s="211"/>
      <c r="AH1021" s="217"/>
      <c r="AI1021" s="217"/>
      <c r="AJ1021" s="211"/>
      <c r="AK1021" s="211"/>
      <c r="AL1021" s="211"/>
      <c r="AM1021" s="211"/>
      <c r="AN1021" s="214"/>
      <c r="AO1021" s="214"/>
      <c r="AP1021" s="214"/>
      <c r="AQ1021" s="209"/>
      <c r="AR1021" s="118" t="s">
        <v>354</v>
      </c>
      <c r="AS1021" s="119"/>
      <c r="AT1021" s="119"/>
      <c r="AU1021" s="119">
        <f>3.4*1.18</f>
        <v>4.012</v>
      </c>
      <c r="AV1021" s="119">
        <f>11.2-6</f>
        <v>5.199999999999999</v>
      </c>
      <c r="AW1021" s="119">
        <v>0</v>
      </c>
      <c r="AX1021" s="120"/>
      <c r="AY1021" s="98">
        <f>SUM(AS1021:AX1021)</f>
        <v>9.212</v>
      </c>
      <c r="AZ1021" s="74"/>
    </row>
    <row r="1022" spans="2:52" ht="12.75">
      <c r="B1022" s="73"/>
      <c r="C1022" s="224"/>
      <c r="D1022" s="236"/>
      <c r="E1022" s="230"/>
      <c r="F1022" s="221"/>
      <c r="G1022" s="212"/>
      <c r="H1022" s="212"/>
      <c r="I1022" s="218"/>
      <c r="J1022" s="218"/>
      <c r="K1022" s="221"/>
      <c r="L1022" s="221"/>
      <c r="M1022" s="218"/>
      <c r="N1022" s="218"/>
      <c r="O1022" s="218"/>
      <c r="P1022" s="212"/>
      <c r="Q1022" s="212"/>
      <c r="R1022" s="218"/>
      <c r="S1022" s="218"/>
      <c r="T1022" s="212"/>
      <c r="U1022" s="212"/>
      <c r="V1022" s="218"/>
      <c r="W1022" s="218"/>
      <c r="X1022" s="212"/>
      <c r="Y1022" s="212"/>
      <c r="Z1022" s="218"/>
      <c r="AA1022" s="218"/>
      <c r="AB1022" s="212"/>
      <c r="AC1022" s="212"/>
      <c r="AD1022" s="218"/>
      <c r="AE1022" s="218"/>
      <c r="AF1022" s="212"/>
      <c r="AG1022" s="212"/>
      <c r="AH1022" s="218"/>
      <c r="AI1022" s="218"/>
      <c r="AJ1022" s="212"/>
      <c r="AK1022" s="212"/>
      <c r="AL1022" s="212"/>
      <c r="AM1022" s="212"/>
      <c r="AN1022" s="215"/>
      <c r="AO1022" s="215"/>
      <c r="AP1022" s="215"/>
      <c r="AQ1022" s="209"/>
      <c r="AR1022" s="121" t="s">
        <v>124</v>
      </c>
      <c r="AS1022" s="121"/>
      <c r="AT1022" s="121"/>
      <c r="AU1022" s="121"/>
      <c r="AV1022" s="121"/>
      <c r="AW1022" s="121"/>
      <c r="AX1022" s="121"/>
      <c r="AY1022" s="122"/>
      <c r="AZ1022" s="74"/>
    </row>
    <row r="1023" spans="2:52" ht="22.5">
      <c r="B1023" s="73"/>
      <c r="C1023" s="222" t="s">
        <v>813</v>
      </c>
      <c r="D1023" s="234" t="s">
        <v>814</v>
      </c>
      <c r="E1023" s="228"/>
      <c r="F1023" s="219" t="s">
        <v>121</v>
      </c>
      <c r="G1023" s="210"/>
      <c r="H1023" s="210"/>
      <c r="I1023" s="216">
        <v>0</v>
      </c>
      <c r="J1023" s="216">
        <v>0.32</v>
      </c>
      <c r="K1023" s="219">
        <v>2013</v>
      </c>
      <c r="L1023" s="219">
        <v>2015</v>
      </c>
      <c r="M1023" s="216">
        <f>AY1024</f>
        <v>3.6</v>
      </c>
      <c r="N1023" s="216"/>
      <c r="O1023" s="216">
        <f>AU1024</f>
        <v>0.2</v>
      </c>
      <c r="P1023" s="210"/>
      <c r="Q1023" s="210"/>
      <c r="R1023" s="216"/>
      <c r="S1023" s="216"/>
      <c r="T1023" s="210"/>
      <c r="U1023" s="210"/>
      <c r="V1023" s="216"/>
      <c r="W1023" s="216"/>
      <c r="X1023" s="210"/>
      <c r="Y1023" s="210"/>
      <c r="Z1023" s="216"/>
      <c r="AA1023" s="216"/>
      <c r="AB1023" s="210"/>
      <c r="AC1023" s="210"/>
      <c r="AD1023" s="216"/>
      <c r="AE1023" s="216"/>
      <c r="AF1023" s="210"/>
      <c r="AG1023" s="210"/>
      <c r="AH1023" s="216"/>
      <c r="AI1023" s="216">
        <v>0.32</v>
      </c>
      <c r="AJ1023" s="210"/>
      <c r="AK1023" s="210"/>
      <c r="AL1023" s="210"/>
      <c r="AM1023" s="210"/>
      <c r="AN1023" s="213">
        <f>P1023+T1023+X1023+AB1023+AF1023+AJ1023</f>
        <v>0</v>
      </c>
      <c r="AO1023" s="213">
        <f>Q1023+U1023+Y1023+AC1023+AG1023+AK1023</f>
        <v>0</v>
      </c>
      <c r="AP1023" s="213">
        <f>R1023+V1023+Z1023+AD1023+AH1023+AL1023</f>
        <v>0</v>
      </c>
      <c r="AQ1023" s="209">
        <f>S1023+W1023+AA1023+AE1023+AI1023+AM1023</f>
        <v>0.32</v>
      </c>
      <c r="AR1023" s="116" t="s">
        <v>122</v>
      </c>
      <c r="AS1023" s="117">
        <f aca="true" t="shared" si="434" ref="AS1023:AX1023">SUM(AS1024:AS1025)</f>
        <v>0</v>
      </c>
      <c r="AT1023" s="117">
        <f t="shared" si="434"/>
        <v>0</v>
      </c>
      <c r="AU1023" s="117">
        <f t="shared" si="434"/>
        <v>0.2</v>
      </c>
      <c r="AV1023" s="117">
        <f t="shared" si="434"/>
        <v>3.4</v>
      </c>
      <c r="AW1023" s="117">
        <f t="shared" si="434"/>
        <v>0</v>
      </c>
      <c r="AX1023" s="117">
        <f t="shared" si="434"/>
        <v>0</v>
      </c>
      <c r="AY1023" s="98">
        <f>SUM(AS1023:AX1023)</f>
        <v>3.6</v>
      </c>
      <c r="AZ1023" s="74"/>
    </row>
    <row r="1024" spans="2:52" ht="90">
      <c r="B1024" s="73"/>
      <c r="C1024" s="223"/>
      <c r="D1024" s="235"/>
      <c r="E1024" s="229"/>
      <c r="F1024" s="220"/>
      <c r="G1024" s="211"/>
      <c r="H1024" s="211"/>
      <c r="I1024" s="217"/>
      <c r="J1024" s="217"/>
      <c r="K1024" s="220"/>
      <c r="L1024" s="220"/>
      <c r="M1024" s="217"/>
      <c r="N1024" s="217"/>
      <c r="O1024" s="217"/>
      <c r="P1024" s="211"/>
      <c r="Q1024" s="211"/>
      <c r="R1024" s="217"/>
      <c r="S1024" s="217"/>
      <c r="T1024" s="211"/>
      <c r="U1024" s="211"/>
      <c r="V1024" s="217"/>
      <c r="W1024" s="217"/>
      <c r="X1024" s="211"/>
      <c r="Y1024" s="211"/>
      <c r="Z1024" s="217"/>
      <c r="AA1024" s="217"/>
      <c r="AB1024" s="211"/>
      <c r="AC1024" s="211"/>
      <c r="AD1024" s="217"/>
      <c r="AE1024" s="217"/>
      <c r="AF1024" s="211"/>
      <c r="AG1024" s="211"/>
      <c r="AH1024" s="217"/>
      <c r="AI1024" s="217"/>
      <c r="AJ1024" s="211"/>
      <c r="AK1024" s="211"/>
      <c r="AL1024" s="211"/>
      <c r="AM1024" s="211"/>
      <c r="AN1024" s="214"/>
      <c r="AO1024" s="214"/>
      <c r="AP1024" s="214"/>
      <c r="AQ1024" s="209"/>
      <c r="AR1024" s="118" t="s">
        <v>354</v>
      </c>
      <c r="AS1024" s="119"/>
      <c r="AT1024" s="119"/>
      <c r="AU1024" s="119">
        <v>0.2</v>
      </c>
      <c r="AV1024" s="119">
        <v>3.4</v>
      </c>
      <c r="AW1024" s="119">
        <v>0</v>
      </c>
      <c r="AX1024" s="120"/>
      <c r="AY1024" s="98">
        <f>SUM(AS1024:AX1024)</f>
        <v>3.6</v>
      </c>
      <c r="AZ1024" s="74"/>
    </row>
    <row r="1025" spans="2:52" ht="12.75">
      <c r="B1025" s="73"/>
      <c r="C1025" s="224"/>
      <c r="D1025" s="236"/>
      <c r="E1025" s="230"/>
      <c r="F1025" s="221"/>
      <c r="G1025" s="212"/>
      <c r="H1025" s="212"/>
      <c r="I1025" s="218"/>
      <c r="J1025" s="218"/>
      <c r="K1025" s="221"/>
      <c r="L1025" s="221"/>
      <c r="M1025" s="218"/>
      <c r="N1025" s="218"/>
      <c r="O1025" s="218"/>
      <c r="P1025" s="212"/>
      <c r="Q1025" s="212"/>
      <c r="R1025" s="218"/>
      <c r="S1025" s="218"/>
      <c r="T1025" s="212"/>
      <c r="U1025" s="212"/>
      <c r="V1025" s="218"/>
      <c r="W1025" s="218"/>
      <c r="X1025" s="212"/>
      <c r="Y1025" s="212"/>
      <c r="Z1025" s="218"/>
      <c r="AA1025" s="218"/>
      <c r="AB1025" s="212"/>
      <c r="AC1025" s="212"/>
      <c r="AD1025" s="218"/>
      <c r="AE1025" s="218"/>
      <c r="AF1025" s="212"/>
      <c r="AG1025" s="212"/>
      <c r="AH1025" s="218"/>
      <c r="AI1025" s="218"/>
      <c r="AJ1025" s="212"/>
      <c r="AK1025" s="212"/>
      <c r="AL1025" s="212"/>
      <c r="AM1025" s="212"/>
      <c r="AN1025" s="215"/>
      <c r="AO1025" s="215"/>
      <c r="AP1025" s="215"/>
      <c r="AQ1025" s="209"/>
      <c r="AR1025" s="121" t="s">
        <v>124</v>
      </c>
      <c r="AS1025" s="121"/>
      <c r="AT1025" s="121"/>
      <c r="AU1025" s="121"/>
      <c r="AV1025" s="121"/>
      <c r="AW1025" s="121"/>
      <c r="AX1025" s="121"/>
      <c r="AY1025" s="122"/>
      <c r="AZ1025" s="74"/>
    </row>
    <row r="1026" spans="2:52" ht="22.5">
      <c r="B1026" s="73"/>
      <c r="C1026" s="222" t="s">
        <v>815</v>
      </c>
      <c r="D1026" s="234" t="s">
        <v>816</v>
      </c>
      <c r="E1026" s="228"/>
      <c r="F1026" s="219" t="s">
        <v>121</v>
      </c>
      <c r="G1026" s="210"/>
      <c r="H1026" s="210"/>
      <c r="I1026" s="216">
        <v>0</v>
      </c>
      <c r="J1026" s="216">
        <v>0.8</v>
      </c>
      <c r="K1026" s="219">
        <v>2013</v>
      </c>
      <c r="L1026" s="219">
        <v>2014</v>
      </c>
      <c r="M1026" s="216">
        <f>AY1027</f>
        <v>6.96</v>
      </c>
      <c r="N1026" s="216"/>
      <c r="O1026" s="216">
        <f>AU1027</f>
        <v>4.09</v>
      </c>
      <c r="P1026" s="210"/>
      <c r="Q1026" s="210"/>
      <c r="R1026" s="216"/>
      <c r="S1026" s="216"/>
      <c r="T1026" s="210"/>
      <c r="U1026" s="210"/>
      <c r="V1026" s="216"/>
      <c r="W1026" s="216"/>
      <c r="X1026" s="210"/>
      <c r="Y1026" s="210"/>
      <c r="Z1026" s="216"/>
      <c r="AA1026" s="216"/>
      <c r="AB1026" s="210"/>
      <c r="AC1026" s="210"/>
      <c r="AD1026" s="216"/>
      <c r="AE1026" s="216">
        <v>0.8</v>
      </c>
      <c r="AF1026" s="210"/>
      <c r="AG1026" s="210"/>
      <c r="AH1026" s="216"/>
      <c r="AI1026" s="216"/>
      <c r="AJ1026" s="210"/>
      <c r="AK1026" s="210"/>
      <c r="AL1026" s="210"/>
      <c r="AM1026" s="210"/>
      <c r="AN1026" s="213">
        <f>P1026+T1026+X1026+AB1026+AF1026+AJ1026</f>
        <v>0</v>
      </c>
      <c r="AO1026" s="213">
        <f>Q1026+U1026+Y1026+AC1026+AG1026+AK1026</f>
        <v>0</v>
      </c>
      <c r="AP1026" s="213">
        <f>R1026+V1026+Z1026+AD1026+AH1026+AL1026</f>
        <v>0</v>
      </c>
      <c r="AQ1026" s="209">
        <f>S1026+W1026+AA1026+AE1026+AI1026+AM1026</f>
        <v>0.8</v>
      </c>
      <c r="AR1026" s="116" t="s">
        <v>122</v>
      </c>
      <c r="AS1026" s="117">
        <f aca="true" t="shared" si="435" ref="AS1026:AX1026">SUM(AS1027:AS1028)</f>
        <v>0</v>
      </c>
      <c r="AT1026" s="117">
        <f t="shared" si="435"/>
        <v>0</v>
      </c>
      <c r="AU1026" s="117">
        <f t="shared" si="435"/>
        <v>4.09</v>
      </c>
      <c r="AV1026" s="117">
        <f t="shared" si="435"/>
        <v>2.87</v>
      </c>
      <c r="AW1026" s="117">
        <f t="shared" si="435"/>
        <v>0</v>
      </c>
      <c r="AX1026" s="117">
        <f t="shared" si="435"/>
        <v>0</v>
      </c>
      <c r="AY1026" s="98">
        <f>SUM(AS1026:AX1026)</f>
        <v>6.96</v>
      </c>
      <c r="AZ1026" s="74"/>
    </row>
    <row r="1027" spans="2:52" ht="90">
      <c r="B1027" s="73"/>
      <c r="C1027" s="223"/>
      <c r="D1027" s="235"/>
      <c r="E1027" s="229"/>
      <c r="F1027" s="220"/>
      <c r="G1027" s="211"/>
      <c r="H1027" s="211"/>
      <c r="I1027" s="217"/>
      <c r="J1027" s="217"/>
      <c r="K1027" s="220"/>
      <c r="L1027" s="220"/>
      <c r="M1027" s="217"/>
      <c r="N1027" s="217"/>
      <c r="O1027" s="217"/>
      <c r="P1027" s="211"/>
      <c r="Q1027" s="211"/>
      <c r="R1027" s="217"/>
      <c r="S1027" s="217"/>
      <c r="T1027" s="211"/>
      <c r="U1027" s="211"/>
      <c r="V1027" s="217"/>
      <c r="W1027" s="217"/>
      <c r="X1027" s="211"/>
      <c r="Y1027" s="211"/>
      <c r="Z1027" s="217"/>
      <c r="AA1027" s="217"/>
      <c r="AB1027" s="211"/>
      <c r="AC1027" s="211"/>
      <c r="AD1027" s="217"/>
      <c r="AE1027" s="217"/>
      <c r="AF1027" s="211"/>
      <c r="AG1027" s="211"/>
      <c r="AH1027" s="217"/>
      <c r="AI1027" s="217"/>
      <c r="AJ1027" s="211"/>
      <c r="AK1027" s="211"/>
      <c r="AL1027" s="211"/>
      <c r="AM1027" s="211"/>
      <c r="AN1027" s="214"/>
      <c r="AO1027" s="214"/>
      <c r="AP1027" s="214"/>
      <c r="AQ1027" s="209"/>
      <c r="AR1027" s="118" t="s">
        <v>354</v>
      </c>
      <c r="AS1027" s="119"/>
      <c r="AT1027" s="119"/>
      <c r="AU1027" s="119">
        <f>0.5*1.18+3.5</f>
        <v>4.09</v>
      </c>
      <c r="AV1027" s="119">
        <f>2.7+0.17</f>
        <v>2.87</v>
      </c>
      <c r="AW1027" s="119"/>
      <c r="AX1027" s="120"/>
      <c r="AY1027" s="98">
        <f>SUM(AS1027:AX1027)</f>
        <v>6.96</v>
      </c>
      <c r="AZ1027" s="74"/>
    </row>
    <row r="1028" spans="2:52" ht="12.75">
      <c r="B1028" s="73"/>
      <c r="C1028" s="224"/>
      <c r="D1028" s="236"/>
      <c r="E1028" s="230"/>
      <c r="F1028" s="221"/>
      <c r="G1028" s="212"/>
      <c r="H1028" s="212"/>
      <c r="I1028" s="218"/>
      <c r="J1028" s="218"/>
      <c r="K1028" s="221"/>
      <c r="L1028" s="221"/>
      <c r="M1028" s="218"/>
      <c r="N1028" s="218"/>
      <c r="O1028" s="218"/>
      <c r="P1028" s="212"/>
      <c r="Q1028" s="212"/>
      <c r="R1028" s="218"/>
      <c r="S1028" s="218"/>
      <c r="T1028" s="212"/>
      <c r="U1028" s="212"/>
      <c r="V1028" s="218"/>
      <c r="W1028" s="218"/>
      <c r="X1028" s="212"/>
      <c r="Y1028" s="212"/>
      <c r="Z1028" s="218"/>
      <c r="AA1028" s="218"/>
      <c r="AB1028" s="212"/>
      <c r="AC1028" s="212"/>
      <c r="AD1028" s="218"/>
      <c r="AE1028" s="218"/>
      <c r="AF1028" s="212"/>
      <c r="AG1028" s="212"/>
      <c r="AH1028" s="218"/>
      <c r="AI1028" s="218"/>
      <c r="AJ1028" s="212"/>
      <c r="AK1028" s="212"/>
      <c r="AL1028" s="212"/>
      <c r="AM1028" s="212"/>
      <c r="AN1028" s="215"/>
      <c r="AO1028" s="215"/>
      <c r="AP1028" s="215"/>
      <c r="AQ1028" s="209"/>
      <c r="AR1028" s="121" t="s">
        <v>124</v>
      </c>
      <c r="AS1028" s="121"/>
      <c r="AT1028" s="121"/>
      <c r="AU1028" s="121"/>
      <c r="AV1028" s="121"/>
      <c r="AW1028" s="121"/>
      <c r="AX1028" s="121"/>
      <c r="AY1028" s="122"/>
      <c r="AZ1028" s="74"/>
    </row>
    <row r="1029" spans="2:52" ht="22.5">
      <c r="B1029" s="73"/>
      <c r="C1029" s="222" t="s">
        <v>817</v>
      </c>
      <c r="D1029" s="234" t="s">
        <v>818</v>
      </c>
      <c r="E1029" s="228"/>
      <c r="F1029" s="219" t="s">
        <v>121</v>
      </c>
      <c r="G1029" s="210"/>
      <c r="H1029" s="210"/>
      <c r="I1029" s="216">
        <v>0</v>
      </c>
      <c r="J1029" s="216">
        <v>0.8</v>
      </c>
      <c r="K1029" s="219">
        <v>2013</v>
      </c>
      <c r="L1029" s="219">
        <v>2015</v>
      </c>
      <c r="M1029" s="216">
        <f>AY1030</f>
        <v>4.9</v>
      </c>
      <c r="N1029" s="216"/>
      <c r="O1029" s="216">
        <f>AU1030</f>
        <v>0</v>
      </c>
      <c r="P1029" s="210"/>
      <c r="Q1029" s="210"/>
      <c r="R1029" s="216"/>
      <c r="S1029" s="216"/>
      <c r="T1029" s="210"/>
      <c r="U1029" s="210"/>
      <c r="V1029" s="216"/>
      <c r="W1029" s="216"/>
      <c r="X1029" s="210"/>
      <c r="Y1029" s="210"/>
      <c r="Z1029" s="216"/>
      <c r="AA1029" s="216"/>
      <c r="AB1029" s="210"/>
      <c r="AC1029" s="210"/>
      <c r="AD1029" s="216"/>
      <c r="AE1029" s="216"/>
      <c r="AF1029" s="210"/>
      <c r="AG1029" s="210"/>
      <c r="AH1029" s="216"/>
      <c r="AI1029" s="216">
        <v>0.8</v>
      </c>
      <c r="AJ1029" s="210"/>
      <c r="AK1029" s="210"/>
      <c r="AL1029" s="210"/>
      <c r="AM1029" s="210"/>
      <c r="AN1029" s="213">
        <f>P1029+T1029+X1029+AB1029+AF1029+AJ1029</f>
        <v>0</v>
      </c>
      <c r="AO1029" s="213">
        <f>Q1029+U1029+Y1029+AC1029+AG1029+AK1029</f>
        <v>0</v>
      </c>
      <c r="AP1029" s="213">
        <f>R1029+V1029+Z1029+AD1029+AH1029+AL1029</f>
        <v>0</v>
      </c>
      <c r="AQ1029" s="209">
        <f>S1029+W1029+AA1029+AE1029+AI1029+AM1029</f>
        <v>0.8</v>
      </c>
      <c r="AR1029" s="116" t="s">
        <v>122</v>
      </c>
      <c r="AS1029" s="117">
        <f aca="true" t="shared" si="436" ref="AS1029:AX1029">SUM(AS1030:AS1031)</f>
        <v>0</v>
      </c>
      <c r="AT1029" s="117">
        <f t="shared" si="436"/>
        <v>0</v>
      </c>
      <c r="AU1029" s="117">
        <f t="shared" si="436"/>
        <v>0</v>
      </c>
      <c r="AV1029" s="117">
        <f t="shared" si="436"/>
        <v>2.5</v>
      </c>
      <c r="AW1029" s="117">
        <f t="shared" si="436"/>
        <v>2.4</v>
      </c>
      <c r="AX1029" s="117">
        <f t="shared" si="436"/>
        <v>0</v>
      </c>
      <c r="AY1029" s="98">
        <f>SUM(AS1029:AX1029)</f>
        <v>4.9</v>
      </c>
      <c r="AZ1029" s="74"/>
    </row>
    <row r="1030" spans="2:52" ht="90">
      <c r="B1030" s="73"/>
      <c r="C1030" s="223"/>
      <c r="D1030" s="235"/>
      <c r="E1030" s="229"/>
      <c r="F1030" s="220"/>
      <c r="G1030" s="211"/>
      <c r="H1030" s="211"/>
      <c r="I1030" s="217"/>
      <c r="J1030" s="217"/>
      <c r="K1030" s="220"/>
      <c r="L1030" s="220"/>
      <c r="M1030" s="217"/>
      <c r="N1030" s="217"/>
      <c r="O1030" s="217"/>
      <c r="P1030" s="211"/>
      <c r="Q1030" s="211"/>
      <c r="R1030" s="217"/>
      <c r="S1030" s="217"/>
      <c r="T1030" s="211"/>
      <c r="U1030" s="211"/>
      <c r="V1030" s="217"/>
      <c r="W1030" s="217"/>
      <c r="X1030" s="211"/>
      <c r="Y1030" s="211"/>
      <c r="Z1030" s="217"/>
      <c r="AA1030" s="217"/>
      <c r="AB1030" s="211"/>
      <c r="AC1030" s="211"/>
      <c r="AD1030" s="217"/>
      <c r="AE1030" s="217"/>
      <c r="AF1030" s="211"/>
      <c r="AG1030" s="211"/>
      <c r="AH1030" s="217"/>
      <c r="AI1030" s="217"/>
      <c r="AJ1030" s="211"/>
      <c r="AK1030" s="211"/>
      <c r="AL1030" s="211"/>
      <c r="AM1030" s="211"/>
      <c r="AN1030" s="214"/>
      <c r="AO1030" s="214"/>
      <c r="AP1030" s="214"/>
      <c r="AQ1030" s="209"/>
      <c r="AR1030" s="118" t="s">
        <v>354</v>
      </c>
      <c r="AS1030" s="119"/>
      <c r="AT1030" s="119"/>
      <c r="AU1030" s="119">
        <v>0</v>
      </c>
      <c r="AV1030" s="119">
        <v>2.5</v>
      </c>
      <c r="AW1030" s="119">
        <v>2.4</v>
      </c>
      <c r="AX1030" s="120"/>
      <c r="AY1030" s="98">
        <f>SUM(AS1030:AX1030)</f>
        <v>4.9</v>
      </c>
      <c r="AZ1030" s="74"/>
    </row>
    <row r="1031" spans="2:52" ht="12.75">
      <c r="B1031" s="73"/>
      <c r="C1031" s="224"/>
      <c r="D1031" s="236"/>
      <c r="E1031" s="230"/>
      <c r="F1031" s="221"/>
      <c r="G1031" s="212"/>
      <c r="H1031" s="212"/>
      <c r="I1031" s="218"/>
      <c r="J1031" s="218"/>
      <c r="K1031" s="221"/>
      <c r="L1031" s="221"/>
      <c r="M1031" s="218"/>
      <c r="N1031" s="218"/>
      <c r="O1031" s="218"/>
      <c r="P1031" s="212"/>
      <c r="Q1031" s="212"/>
      <c r="R1031" s="218"/>
      <c r="S1031" s="218"/>
      <c r="T1031" s="212"/>
      <c r="U1031" s="212"/>
      <c r="V1031" s="218"/>
      <c r="W1031" s="218"/>
      <c r="X1031" s="212"/>
      <c r="Y1031" s="212"/>
      <c r="Z1031" s="218"/>
      <c r="AA1031" s="218"/>
      <c r="AB1031" s="212"/>
      <c r="AC1031" s="212"/>
      <c r="AD1031" s="218"/>
      <c r="AE1031" s="218"/>
      <c r="AF1031" s="212"/>
      <c r="AG1031" s="212"/>
      <c r="AH1031" s="218"/>
      <c r="AI1031" s="218"/>
      <c r="AJ1031" s="212"/>
      <c r="AK1031" s="212"/>
      <c r="AL1031" s="212"/>
      <c r="AM1031" s="212"/>
      <c r="AN1031" s="215"/>
      <c r="AO1031" s="215"/>
      <c r="AP1031" s="215"/>
      <c r="AQ1031" s="209"/>
      <c r="AR1031" s="121" t="s">
        <v>124</v>
      </c>
      <c r="AS1031" s="121"/>
      <c r="AT1031" s="121"/>
      <c r="AU1031" s="121"/>
      <c r="AV1031" s="121"/>
      <c r="AW1031" s="121"/>
      <c r="AX1031" s="121"/>
      <c r="AY1031" s="122"/>
      <c r="AZ1031" s="74"/>
    </row>
    <row r="1032" spans="2:52" ht="22.5">
      <c r="B1032" s="73"/>
      <c r="C1032" s="222" t="s">
        <v>819</v>
      </c>
      <c r="D1032" s="234" t="s">
        <v>820</v>
      </c>
      <c r="E1032" s="228"/>
      <c r="F1032" s="219" t="s">
        <v>121</v>
      </c>
      <c r="G1032" s="210"/>
      <c r="H1032" s="210"/>
      <c r="I1032" s="216">
        <v>0</v>
      </c>
      <c r="J1032" s="216">
        <v>0.4</v>
      </c>
      <c r="K1032" s="219">
        <v>2015</v>
      </c>
      <c r="L1032" s="219">
        <v>2015</v>
      </c>
      <c r="M1032" s="216">
        <f>AY1033</f>
        <v>2.1</v>
      </c>
      <c r="N1032" s="216"/>
      <c r="O1032" s="216">
        <f>AU1033</f>
        <v>0</v>
      </c>
      <c r="P1032" s="210"/>
      <c r="Q1032" s="210"/>
      <c r="R1032" s="216"/>
      <c r="S1032" s="216"/>
      <c r="T1032" s="210"/>
      <c r="U1032" s="210"/>
      <c r="V1032" s="216"/>
      <c r="W1032" s="216"/>
      <c r="X1032" s="210"/>
      <c r="Y1032" s="210"/>
      <c r="Z1032" s="216"/>
      <c r="AA1032" s="216"/>
      <c r="AB1032" s="210"/>
      <c r="AC1032" s="210"/>
      <c r="AD1032" s="216"/>
      <c r="AE1032" s="216"/>
      <c r="AF1032" s="210"/>
      <c r="AG1032" s="210"/>
      <c r="AH1032" s="216"/>
      <c r="AI1032" s="216">
        <v>0.4</v>
      </c>
      <c r="AJ1032" s="210"/>
      <c r="AK1032" s="210"/>
      <c r="AL1032" s="210"/>
      <c r="AM1032" s="210"/>
      <c r="AN1032" s="213">
        <f>P1032+T1032+X1032+AB1032+AF1032+AJ1032</f>
        <v>0</v>
      </c>
      <c r="AO1032" s="213">
        <f>Q1032+U1032+Y1032+AC1032+AG1032+AK1032</f>
        <v>0</v>
      </c>
      <c r="AP1032" s="213">
        <f>R1032+V1032+Z1032+AD1032+AH1032+AL1032</f>
        <v>0</v>
      </c>
      <c r="AQ1032" s="209">
        <f>S1032+W1032+AA1032+AE1032+AI1032+AM1032</f>
        <v>0.4</v>
      </c>
      <c r="AR1032" s="116" t="s">
        <v>122</v>
      </c>
      <c r="AS1032" s="117">
        <f aca="true" t="shared" si="437" ref="AS1032:AX1032">SUM(AS1033:AS1034)</f>
        <v>0</v>
      </c>
      <c r="AT1032" s="117">
        <f t="shared" si="437"/>
        <v>0</v>
      </c>
      <c r="AU1032" s="117">
        <f t="shared" si="437"/>
        <v>0</v>
      </c>
      <c r="AV1032" s="117">
        <f t="shared" si="437"/>
        <v>0</v>
      </c>
      <c r="AW1032" s="117">
        <f t="shared" si="437"/>
        <v>2.1</v>
      </c>
      <c r="AX1032" s="117">
        <f t="shared" si="437"/>
        <v>0</v>
      </c>
      <c r="AY1032" s="98">
        <f>SUM(AS1032:AX1032)</f>
        <v>2.1</v>
      </c>
      <c r="AZ1032" s="74"/>
    </row>
    <row r="1033" spans="2:52" ht="45">
      <c r="B1033" s="73"/>
      <c r="C1033" s="223"/>
      <c r="D1033" s="235"/>
      <c r="E1033" s="229"/>
      <c r="F1033" s="220"/>
      <c r="G1033" s="211"/>
      <c r="H1033" s="211"/>
      <c r="I1033" s="217"/>
      <c r="J1033" s="217"/>
      <c r="K1033" s="220"/>
      <c r="L1033" s="220"/>
      <c r="M1033" s="217"/>
      <c r="N1033" s="217"/>
      <c r="O1033" s="217"/>
      <c r="P1033" s="211"/>
      <c r="Q1033" s="211"/>
      <c r="R1033" s="217"/>
      <c r="S1033" s="217"/>
      <c r="T1033" s="211"/>
      <c r="U1033" s="211"/>
      <c r="V1033" s="217"/>
      <c r="W1033" s="217"/>
      <c r="X1033" s="211"/>
      <c r="Y1033" s="211"/>
      <c r="Z1033" s="217"/>
      <c r="AA1033" s="217"/>
      <c r="AB1033" s="211"/>
      <c r="AC1033" s="211"/>
      <c r="AD1033" s="217"/>
      <c r="AE1033" s="217"/>
      <c r="AF1033" s="211"/>
      <c r="AG1033" s="211"/>
      <c r="AH1033" s="217"/>
      <c r="AI1033" s="217"/>
      <c r="AJ1033" s="211"/>
      <c r="AK1033" s="211"/>
      <c r="AL1033" s="211"/>
      <c r="AM1033" s="211"/>
      <c r="AN1033" s="214"/>
      <c r="AO1033" s="214"/>
      <c r="AP1033" s="214"/>
      <c r="AQ1033" s="209"/>
      <c r="AR1033" s="118" t="s">
        <v>123</v>
      </c>
      <c r="AS1033" s="119"/>
      <c r="AT1033" s="119"/>
      <c r="AU1033" s="119"/>
      <c r="AV1033" s="119"/>
      <c r="AW1033" s="119">
        <v>2.1</v>
      </c>
      <c r="AX1033" s="120"/>
      <c r="AY1033" s="98">
        <f>SUM(AS1033:AX1033)</f>
        <v>2.1</v>
      </c>
      <c r="AZ1033" s="74"/>
    </row>
    <row r="1034" spans="2:52" ht="12.75">
      <c r="B1034" s="73"/>
      <c r="C1034" s="224"/>
      <c r="D1034" s="236"/>
      <c r="E1034" s="230"/>
      <c r="F1034" s="221"/>
      <c r="G1034" s="212"/>
      <c r="H1034" s="212"/>
      <c r="I1034" s="218"/>
      <c r="J1034" s="218"/>
      <c r="K1034" s="221"/>
      <c r="L1034" s="221"/>
      <c r="M1034" s="218"/>
      <c r="N1034" s="218"/>
      <c r="O1034" s="218"/>
      <c r="P1034" s="212"/>
      <c r="Q1034" s="212"/>
      <c r="R1034" s="218"/>
      <c r="S1034" s="218"/>
      <c r="T1034" s="212"/>
      <c r="U1034" s="212"/>
      <c r="V1034" s="218"/>
      <c r="W1034" s="218"/>
      <c r="X1034" s="212"/>
      <c r="Y1034" s="212"/>
      <c r="Z1034" s="218"/>
      <c r="AA1034" s="218"/>
      <c r="AB1034" s="212"/>
      <c r="AC1034" s="212"/>
      <c r="AD1034" s="218"/>
      <c r="AE1034" s="218"/>
      <c r="AF1034" s="212"/>
      <c r="AG1034" s="212"/>
      <c r="AH1034" s="218"/>
      <c r="AI1034" s="218"/>
      <c r="AJ1034" s="212"/>
      <c r="AK1034" s="212"/>
      <c r="AL1034" s="212"/>
      <c r="AM1034" s="212"/>
      <c r="AN1034" s="215"/>
      <c r="AO1034" s="215"/>
      <c r="AP1034" s="215"/>
      <c r="AQ1034" s="209"/>
      <c r="AR1034" s="121" t="s">
        <v>124</v>
      </c>
      <c r="AS1034" s="121"/>
      <c r="AT1034" s="121"/>
      <c r="AU1034" s="121"/>
      <c r="AV1034" s="121"/>
      <c r="AW1034" s="121"/>
      <c r="AX1034" s="121"/>
      <c r="AY1034" s="122"/>
      <c r="AZ1034" s="74"/>
    </row>
    <row r="1035" spans="2:52" ht="22.5">
      <c r="B1035" s="73"/>
      <c r="C1035" s="222" t="s">
        <v>821</v>
      </c>
      <c r="D1035" s="234" t="s">
        <v>822</v>
      </c>
      <c r="E1035" s="228"/>
      <c r="F1035" s="219" t="s">
        <v>121</v>
      </c>
      <c r="G1035" s="210"/>
      <c r="H1035" s="210"/>
      <c r="I1035" s="216">
        <v>0</v>
      </c>
      <c r="J1035" s="216">
        <v>0.4</v>
      </c>
      <c r="K1035" s="219">
        <v>2013</v>
      </c>
      <c r="L1035" s="219">
        <v>2014</v>
      </c>
      <c r="M1035" s="216">
        <f>AY1036</f>
        <v>3.5</v>
      </c>
      <c r="N1035" s="216"/>
      <c r="O1035" s="216">
        <f>AU1036</f>
        <v>0.2</v>
      </c>
      <c r="P1035" s="210"/>
      <c r="Q1035" s="210"/>
      <c r="R1035" s="216"/>
      <c r="S1035" s="216"/>
      <c r="T1035" s="210"/>
      <c r="U1035" s="210"/>
      <c r="V1035" s="216"/>
      <c r="W1035" s="216"/>
      <c r="X1035" s="210"/>
      <c r="Y1035" s="210"/>
      <c r="Z1035" s="216"/>
      <c r="AA1035" s="216"/>
      <c r="AB1035" s="210"/>
      <c r="AC1035" s="210"/>
      <c r="AD1035" s="216"/>
      <c r="AE1035" s="216">
        <v>0.4</v>
      </c>
      <c r="AF1035" s="210"/>
      <c r="AG1035" s="210"/>
      <c r="AH1035" s="216"/>
      <c r="AI1035" s="216"/>
      <c r="AJ1035" s="210"/>
      <c r="AK1035" s="210"/>
      <c r="AL1035" s="210"/>
      <c r="AM1035" s="210"/>
      <c r="AN1035" s="213">
        <f>P1035+T1035+X1035+AB1035+AF1035+AJ1035</f>
        <v>0</v>
      </c>
      <c r="AO1035" s="213">
        <f>Q1035+U1035+Y1035+AC1035+AG1035+AK1035</f>
        <v>0</v>
      </c>
      <c r="AP1035" s="213">
        <f>R1035+V1035+Z1035+AD1035+AH1035+AL1035</f>
        <v>0</v>
      </c>
      <c r="AQ1035" s="209">
        <f>S1035+W1035+AA1035+AE1035+AI1035+AM1035</f>
        <v>0.4</v>
      </c>
      <c r="AR1035" s="116" t="s">
        <v>122</v>
      </c>
      <c r="AS1035" s="117">
        <f aca="true" t="shared" si="438" ref="AS1035:AX1035">SUM(AS1036:AS1037)</f>
        <v>0</v>
      </c>
      <c r="AT1035" s="117">
        <f t="shared" si="438"/>
        <v>0</v>
      </c>
      <c r="AU1035" s="117">
        <f t="shared" si="438"/>
        <v>0.2</v>
      </c>
      <c r="AV1035" s="117">
        <f t="shared" si="438"/>
        <v>3.3</v>
      </c>
      <c r="AW1035" s="117">
        <f t="shared" si="438"/>
        <v>0</v>
      </c>
      <c r="AX1035" s="117">
        <f t="shared" si="438"/>
        <v>0</v>
      </c>
      <c r="AY1035" s="98">
        <f>SUM(AS1035:AX1035)</f>
        <v>3.5</v>
      </c>
      <c r="AZ1035" s="74"/>
    </row>
    <row r="1036" spans="2:52" ht="56.25">
      <c r="B1036" s="73"/>
      <c r="C1036" s="223"/>
      <c r="D1036" s="235"/>
      <c r="E1036" s="229"/>
      <c r="F1036" s="220"/>
      <c r="G1036" s="211"/>
      <c r="H1036" s="211"/>
      <c r="I1036" s="217"/>
      <c r="J1036" s="217"/>
      <c r="K1036" s="220"/>
      <c r="L1036" s="220"/>
      <c r="M1036" s="217"/>
      <c r="N1036" s="217"/>
      <c r="O1036" s="217"/>
      <c r="P1036" s="211"/>
      <c r="Q1036" s="211"/>
      <c r="R1036" s="217"/>
      <c r="S1036" s="217"/>
      <c r="T1036" s="211"/>
      <c r="U1036" s="211"/>
      <c r="V1036" s="217"/>
      <c r="W1036" s="217"/>
      <c r="X1036" s="211"/>
      <c r="Y1036" s="211"/>
      <c r="Z1036" s="217"/>
      <c r="AA1036" s="217"/>
      <c r="AB1036" s="211"/>
      <c r="AC1036" s="211"/>
      <c r="AD1036" s="217"/>
      <c r="AE1036" s="217"/>
      <c r="AF1036" s="211"/>
      <c r="AG1036" s="211"/>
      <c r="AH1036" s="217"/>
      <c r="AI1036" s="217"/>
      <c r="AJ1036" s="211"/>
      <c r="AK1036" s="211"/>
      <c r="AL1036" s="211"/>
      <c r="AM1036" s="211"/>
      <c r="AN1036" s="214"/>
      <c r="AO1036" s="214"/>
      <c r="AP1036" s="214"/>
      <c r="AQ1036" s="209"/>
      <c r="AR1036" s="118" t="s">
        <v>539</v>
      </c>
      <c r="AS1036" s="119"/>
      <c r="AT1036" s="119"/>
      <c r="AU1036" s="119">
        <v>0.2</v>
      </c>
      <c r="AV1036" s="119">
        <v>3.3</v>
      </c>
      <c r="AW1036" s="119"/>
      <c r="AX1036" s="120"/>
      <c r="AY1036" s="98">
        <f>SUM(AS1036:AX1036)</f>
        <v>3.5</v>
      </c>
      <c r="AZ1036" s="74"/>
    </row>
    <row r="1037" spans="2:52" ht="12.75">
      <c r="B1037" s="73"/>
      <c r="C1037" s="224"/>
      <c r="D1037" s="236"/>
      <c r="E1037" s="230"/>
      <c r="F1037" s="221"/>
      <c r="G1037" s="212"/>
      <c r="H1037" s="212"/>
      <c r="I1037" s="218"/>
      <c r="J1037" s="218"/>
      <c r="K1037" s="221"/>
      <c r="L1037" s="221"/>
      <c r="M1037" s="218"/>
      <c r="N1037" s="218"/>
      <c r="O1037" s="218"/>
      <c r="P1037" s="212"/>
      <c r="Q1037" s="212"/>
      <c r="R1037" s="218"/>
      <c r="S1037" s="218"/>
      <c r="T1037" s="212"/>
      <c r="U1037" s="212"/>
      <c r="V1037" s="218"/>
      <c r="W1037" s="218"/>
      <c r="X1037" s="212"/>
      <c r="Y1037" s="212"/>
      <c r="Z1037" s="218"/>
      <c r="AA1037" s="218"/>
      <c r="AB1037" s="212"/>
      <c r="AC1037" s="212"/>
      <c r="AD1037" s="218"/>
      <c r="AE1037" s="218"/>
      <c r="AF1037" s="212"/>
      <c r="AG1037" s="212"/>
      <c r="AH1037" s="218"/>
      <c r="AI1037" s="218"/>
      <c r="AJ1037" s="212"/>
      <c r="AK1037" s="212"/>
      <c r="AL1037" s="212"/>
      <c r="AM1037" s="212"/>
      <c r="AN1037" s="215"/>
      <c r="AO1037" s="215"/>
      <c r="AP1037" s="215"/>
      <c r="AQ1037" s="209"/>
      <c r="AR1037" s="121" t="s">
        <v>124</v>
      </c>
      <c r="AS1037" s="121"/>
      <c r="AT1037" s="121"/>
      <c r="AU1037" s="121"/>
      <c r="AV1037" s="121"/>
      <c r="AW1037" s="121"/>
      <c r="AX1037" s="121"/>
      <c r="AY1037" s="122"/>
      <c r="AZ1037" s="74"/>
    </row>
    <row r="1038" spans="2:52" ht="22.5">
      <c r="B1038" s="73"/>
      <c r="C1038" s="222" t="s">
        <v>823</v>
      </c>
      <c r="D1038" s="234" t="s">
        <v>824</v>
      </c>
      <c r="E1038" s="228"/>
      <c r="F1038" s="219" t="s">
        <v>121</v>
      </c>
      <c r="G1038" s="210"/>
      <c r="H1038" s="210"/>
      <c r="I1038" s="216">
        <v>0</v>
      </c>
      <c r="J1038" s="216">
        <v>0.025</v>
      </c>
      <c r="K1038" s="219">
        <v>2013</v>
      </c>
      <c r="L1038" s="219">
        <v>2014</v>
      </c>
      <c r="M1038" s="216">
        <f>AY1039</f>
        <v>0.9500000000000001</v>
      </c>
      <c r="N1038" s="216"/>
      <c r="O1038" s="216">
        <f>AU1039</f>
        <v>0.05</v>
      </c>
      <c r="P1038" s="210"/>
      <c r="Q1038" s="210"/>
      <c r="R1038" s="216"/>
      <c r="S1038" s="216"/>
      <c r="T1038" s="210"/>
      <c r="U1038" s="210"/>
      <c r="V1038" s="216"/>
      <c r="W1038" s="216"/>
      <c r="X1038" s="210"/>
      <c r="Y1038" s="210"/>
      <c r="Z1038" s="216"/>
      <c r="AA1038" s="216"/>
      <c r="AB1038" s="210"/>
      <c r="AC1038" s="210"/>
      <c r="AD1038" s="216"/>
      <c r="AE1038" s="216">
        <v>0.03</v>
      </c>
      <c r="AF1038" s="210"/>
      <c r="AG1038" s="210"/>
      <c r="AH1038" s="216"/>
      <c r="AI1038" s="216"/>
      <c r="AJ1038" s="210"/>
      <c r="AK1038" s="210"/>
      <c r="AL1038" s="210"/>
      <c r="AM1038" s="210"/>
      <c r="AN1038" s="213">
        <f>P1038+T1038+X1038+AB1038+AF1038+AJ1038</f>
        <v>0</v>
      </c>
      <c r="AO1038" s="213">
        <f>Q1038+U1038+Y1038+AC1038+AG1038+AK1038</f>
        <v>0</v>
      </c>
      <c r="AP1038" s="213">
        <f>R1038+V1038+Z1038+AD1038+AH1038+AL1038</f>
        <v>0</v>
      </c>
      <c r="AQ1038" s="209">
        <f>S1038+W1038+AA1038+AE1038+AI1038+AM1038</f>
        <v>0.03</v>
      </c>
      <c r="AR1038" s="116" t="s">
        <v>122</v>
      </c>
      <c r="AS1038" s="117">
        <f aca="true" t="shared" si="439" ref="AS1038:AX1038">SUM(AS1039:AS1040)</f>
        <v>0</v>
      </c>
      <c r="AT1038" s="117">
        <f t="shared" si="439"/>
        <v>0</v>
      </c>
      <c r="AU1038" s="117">
        <f t="shared" si="439"/>
        <v>0.05</v>
      </c>
      <c r="AV1038" s="117">
        <f t="shared" si="439"/>
        <v>0.9</v>
      </c>
      <c r="AW1038" s="117">
        <f t="shared" si="439"/>
        <v>0</v>
      </c>
      <c r="AX1038" s="117">
        <f t="shared" si="439"/>
        <v>0</v>
      </c>
      <c r="AY1038" s="98">
        <f>SUM(AS1038:AX1038)</f>
        <v>0.9500000000000001</v>
      </c>
      <c r="AZ1038" s="74"/>
    </row>
    <row r="1039" spans="2:52" ht="56.25">
      <c r="B1039" s="73"/>
      <c r="C1039" s="223"/>
      <c r="D1039" s="235"/>
      <c r="E1039" s="229"/>
      <c r="F1039" s="220"/>
      <c r="G1039" s="211"/>
      <c r="H1039" s="211"/>
      <c r="I1039" s="217"/>
      <c r="J1039" s="217"/>
      <c r="K1039" s="220"/>
      <c r="L1039" s="220"/>
      <c r="M1039" s="217"/>
      <c r="N1039" s="217"/>
      <c r="O1039" s="217"/>
      <c r="P1039" s="211"/>
      <c r="Q1039" s="211"/>
      <c r="R1039" s="217"/>
      <c r="S1039" s="217"/>
      <c r="T1039" s="211"/>
      <c r="U1039" s="211"/>
      <c r="V1039" s="217"/>
      <c r="W1039" s="217"/>
      <c r="X1039" s="211"/>
      <c r="Y1039" s="211"/>
      <c r="Z1039" s="217"/>
      <c r="AA1039" s="217"/>
      <c r="AB1039" s="211"/>
      <c r="AC1039" s="211"/>
      <c r="AD1039" s="217"/>
      <c r="AE1039" s="217"/>
      <c r="AF1039" s="211"/>
      <c r="AG1039" s="211"/>
      <c r="AH1039" s="217"/>
      <c r="AI1039" s="217"/>
      <c r="AJ1039" s="211"/>
      <c r="AK1039" s="211"/>
      <c r="AL1039" s="211"/>
      <c r="AM1039" s="211"/>
      <c r="AN1039" s="214"/>
      <c r="AO1039" s="214"/>
      <c r="AP1039" s="214"/>
      <c r="AQ1039" s="209"/>
      <c r="AR1039" s="118" t="s">
        <v>539</v>
      </c>
      <c r="AS1039" s="119"/>
      <c r="AT1039" s="119"/>
      <c r="AU1039" s="119">
        <v>0.05</v>
      </c>
      <c r="AV1039" s="119">
        <v>0.9</v>
      </c>
      <c r="AW1039" s="119"/>
      <c r="AX1039" s="120"/>
      <c r="AY1039" s="98">
        <f>SUM(AS1039:AX1039)</f>
        <v>0.9500000000000001</v>
      </c>
      <c r="AZ1039" s="74"/>
    </row>
    <row r="1040" spans="2:52" ht="12.75">
      <c r="B1040" s="73"/>
      <c r="C1040" s="224"/>
      <c r="D1040" s="236"/>
      <c r="E1040" s="230"/>
      <c r="F1040" s="221"/>
      <c r="G1040" s="212"/>
      <c r="H1040" s="212"/>
      <c r="I1040" s="218"/>
      <c r="J1040" s="218"/>
      <c r="K1040" s="221"/>
      <c r="L1040" s="221"/>
      <c r="M1040" s="218"/>
      <c r="N1040" s="218"/>
      <c r="O1040" s="218"/>
      <c r="P1040" s="212"/>
      <c r="Q1040" s="212"/>
      <c r="R1040" s="218"/>
      <c r="S1040" s="218"/>
      <c r="T1040" s="212"/>
      <c r="U1040" s="212"/>
      <c r="V1040" s="218"/>
      <c r="W1040" s="218"/>
      <c r="X1040" s="212"/>
      <c r="Y1040" s="212"/>
      <c r="Z1040" s="218"/>
      <c r="AA1040" s="218"/>
      <c r="AB1040" s="212"/>
      <c r="AC1040" s="212"/>
      <c r="AD1040" s="218"/>
      <c r="AE1040" s="218"/>
      <c r="AF1040" s="212"/>
      <c r="AG1040" s="212"/>
      <c r="AH1040" s="218"/>
      <c r="AI1040" s="218"/>
      <c r="AJ1040" s="212"/>
      <c r="AK1040" s="212"/>
      <c r="AL1040" s="212"/>
      <c r="AM1040" s="212"/>
      <c r="AN1040" s="215"/>
      <c r="AO1040" s="215"/>
      <c r="AP1040" s="215"/>
      <c r="AQ1040" s="209"/>
      <c r="AR1040" s="121" t="s">
        <v>124</v>
      </c>
      <c r="AS1040" s="121"/>
      <c r="AT1040" s="121"/>
      <c r="AU1040" s="121"/>
      <c r="AV1040" s="121"/>
      <c r="AW1040" s="121"/>
      <c r="AX1040" s="121"/>
      <c r="AY1040" s="122"/>
      <c r="AZ1040" s="74"/>
    </row>
    <row r="1041" spans="2:52" ht="22.5">
      <c r="B1041" s="73"/>
      <c r="C1041" s="222" t="s">
        <v>825</v>
      </c>
      <c r="D1041" s="234" t="s">
        <v>826</v>
      </c>
      <c r="E1041" s="228"/>
      <c r="F1041" s="219" t="s">
        <v>121</v>
      </c>
      <c r="G1041" s="210"/>
      <c r="H1041" s="210"/>
      <c r="I1041" s="216">
        <v>0</v>
      </c>
      <c r="J1041" s="216">
        <v>0.4</v>
      </c>
      <c r="K1041" s="219">
        <v>2015</v>
      </c>
      <c r="L1041" s="219">
        <v>2015</v>
      </c>
      <c r="M1041" s="216">
        <f>AY1042</f>
        <v>2.4</v>
      </c>
      <c r="N1041" s="216"/>
      <c r="O1041" s="216">
        <f>AU1042</f>
        <v>0</v>
      </c>
      <c r="P1041" s="210"/>
      <c r="Q1041" s="210"/>
      <c r="R1041" s="216"/>
      <c r="S1041" s="216"/>
      <c r="T1041" s="210"/>
      <c r="U1041" s="210"/>
      <c r="V1041" s="216"/>
      <c r="W1041" s="216"/>
      <c r="X1041" s="210"/>
      <c r="Y1041" s="210"/>
      <c r="Z1041" s="216"/>
      <c r="AA1041" s="216"/>
      <c r="AB1041" s="210"/>
      <c r="AC1041" s="210"/>
      <c r="AD1041" s="216"/>
      <c r="AE1041" s="216"/>
      <c r="AF1041" s="210"/>
      <c r="AG1041" s="210"/>
      <c r="AH1041" s="216"/>
      <c r="AI1041" s="216">
        <v>0.4</v>
      </c>
      <c r="AJ1041" s="210"/>
      <c r="AK1041" s="210"/>
      <c r="AL1041" s="210"/>
      <c r="AM1041" s="210"/>
      <c r="AN1041" s="213">
        <f>P1041+T1041+X1041+AB1041+AF1041+AJ1041</f>
        <v>0</v>
      </c>
      <c r="AO1041" s="213">
        <f>Q1041+U1041+Y1041+AC1041+AG1041+AK1041</f>
        <v>0</v>
      </c>
      <c r="AP1041" s="213">
        <f>R1041+V1041+Z1041+AD1041+AH1041+AL1041</f>
        <v>0</v>
      </c>
      <c r="AQ1041" s="209">
        <f>S1041+W1041+AA1041+AE1041+AI1041+AM1041</f>
        <v>0.4</v>
      </c>
      <c r="AR1041" s="116" t="s">
        <v>122</v>
      </c>
      <c r="AS1041" s="117">
        <f aca="true" t="shared" si="440" ref="AS1041:AX1041">SUM(AS1042:AS1043)</f>
        <v>0</v>
      </c>
      <c r="AT1041" s="117">
        <f t="shared" si="440"/>
        <v>0</v>
      </c>
      <c r="AU1041" s="117">
        <f t="shared" si="440"/>
        <v>0</v>
      </c>
      <c r="AV1041" s="117">
        <f t="shared" si="440"/>
        <v>0</v>
      </c>
      <c r="AW1041" s="117">
        <f t="shared" si="440"/>
        <v>2.4</v>
      </c>
      <c r="AX1041" s="117">
        <f t="shared" si="440"/>
        <v>0</v>
      </c>
      <c r="AY1041" s="98">
        <f>SUM(AS1041:AX1041)</f>
        <v>2.4</v>
      </c>
      <c r="AZ1041" s="74"/>
    </row>
    <row r="1042" spans="2:52" ht="45">
      <c r="B1042" s="73"/>
      <c r="C1042" s="223"/>
      <c r="D1042" s="235"/>
      <c r="E1042" s="229"/>
      <c r="F1042" s="220"/>
      <c r="G1042" s="211"/>
      <c r="H1042" s="211"/>
      <c r="I1042" s="217"/>
      <c r="J1042" s="217"/>
      <c r="K1042" s="220"/>
      <c r="L1042" s="220"/>
      <c r="M1042" s="217"/>
      <c r="N1042" s="217"/>
      <c r="O1042" s="217"/>
      <c r="P1042" s="211"/>
      <c r="Q1042" s="211"/>
      <c r="R1042" s="217"/>
      <c r="S1042" s="217"/>
      <c r="T1042" s="211"/>
      <c r="U1042" s="211"/>
      <c r="V1042" s="217"/>
      <c r="W1042" s="217"/>
      <c r="X1042" s="211"/>
      <c r="Y1042" s="211"/>
      <c r="Z1042" s="217"/>
      <c r="AA1042" s="217"/>
      <c r="AB1042" s="211"/>
      <c r="AC1042" s="211"/>
      <c r="AD1042" s="217"/>
      <c r="AE1042" s="217"/>
      <c r="AF1042" s="211"/>
      <c r="AG1042" s="211"/>
      <c r="AH1042" s="217"/>
      <c r="AI1042" s="217"/>
      <c r="AJ1042" s="211"/>
      <c r="AK1042" s="211"/>
      <c r="AL1042" s="211"/>
      <c r="AM1042" s="211"/>
      <c r="AN1042" s="214"/>
      <c r="AO1042" s="214"/>
      <c r="AP1042" s="214"/>
      <c r="AQ1042" s="209"/>
      <c r="AR1042" s="118" t="s">
        <v>123</v>
      </c>
      <c r="AS1042" s="119"/>
      <c r="AT1042" s="119"/>
      <c r="AU1042" s="119"/>
      <c r="AV1042" s="119"/>
      <c r="AW1042" s="119">
        <v>2.4</v>
      </c>
      <c r="AX1042" s="120"/>
      <c r="AY1042" s="98">
        <f>SUM(AS1042:AX1042)</f>
        <v>2.4</v>
      </c>
      <c r="AZ1042" s="74"/>
    </row>
    <row r="1043" spans="2:52" ht="12.75">
      <c r="B1043" s="73"/>
      <c r="C1043" s="224"/>
      <c r="D1043" s="236"/>
      <c r="E1043" s="230"/>
      <c r="F1043" s="221"/>
      <c r="G1043" s="212"/>
      <c r="H1043" s="212"/>
      <c r="I1043" s="218"/>
      <c r="J1043" s="218"/>
      <c r="K1043" s="221"/>
      <c r="L1043" s="221"/>
      <c r="M1043" s="218"/>
      <c r="N1043" s="218"/>
      <c r="O1043" s="218"/>
      <c r="P1043" s="212"/>
      <c r="Q1043" s="212"/>
      <c r="R1043" s="218"/>
      <c r="S1043" s="218"/>
      <c r="T1043" s="212"/>
      <c r="U1043" s="212"/>
      <c r="V1043" s="218"/>
      <c r="W1043" s="218"/>
      <c r="X1043" s="212"/>
      <c r="Y1043" s="212"/>
      <c r="Z1043" s="218"/>
      <c r="AA1043" s="218"/>
      <c r="AB1043" s="212"/>
      <c r="AC1043" s="212"/>
      <c r="AD1043" s="218"/>
      <c r="AE1043" s="218"/>
      <c r="AF1043" s="212"/>
      <c r="AG1043" s="212"/>
      <c r="AH1043" s="218"/>
      <c r="AI1043" s="218"/>
      <c r="AJ1043" s="212"/>
      <c r="AK1043" s="212"/>
      <c r="AL1043" s="212"/>
      <c r="AM1043" s="212"/>
      <c r="AN1043" s="215"/>
      <c r="AO1043" s="215"/>
      <c r="AP1043" s="215"/>
      <c r="AQ1043" s="209"/>
      <c r="AR1043" s="121" t="s">
        <v>124</v>
      </c>
      <c r="AS1043" s="121"/>
      <c r="AT1043" s="121"/>
      <c r="AU1043" s="121"/>
      <c r="AV1043" s="121"/>
      <c r="AW1043" s="121"/>
      <c r="AX1043" s="121"/>
      <c r="AY1043" s="122"/>
      <c r="AZ1043" s="74"/>
    </row>
    <row r="1044" spans="2:52" ht="22.5">
      <c r="B1044" s="73"/>
      <c r="C1044" s="222" t="s">
        <v>827</v>
      </c>
      <c r="D1044" s="234" t="s">
        <v>828</v>
      </c>
      <c r="E1044" s="228"/>
      <c r="F1044" s="219" t="s">
        <v>121</v>
      </c>
      <c r="G1044" s="210"/>
      <c r="H1044" s="210"/>
      <c r="I1044" s="216">
        <v>0</v>
      </c>
      <c r="J1044" s="216">
        <v>0.4</v>
      </c>
      <c r="K1044" s="219">
        <v>2014</v>
      </c>
      <c r="L1044" s="219">
        <v>2014</v>
      </c>
      <c r="M1044" s="216">
        <f>AY1045</f>
        <v>1.2</v>
      </c>
      <c r="N1044" s="216"/>
      <c r="O1044" s="216">
        <f>AU1045</f>
        <v>0</v>
      </c>
      <c r="P1044" s="210"/>
      <c r="Q1044" s="210"/>
      <c r="R1044" s="216"/>
      <c r="S1044" s="216"/>
      <c r="T1044" s="210"/>
      <c r="U1044" s="210"/>
      <c r="V1044" s="216"/>
      <c r="W1044" s="216"/>
      <c r="X1044" s="210"/>
      <c r="Y1044" s="210"/>
      <c r="Z1044" s="216"/>
      <c r="AA1044" s="216"/>
      <c r="AB1044" s="210"/>
      <c r="AC1044" s="210"/>
      <c r="AD1044" s="216"/>
      <c r="AE1044" s="216">
        <v>0.4</v>
      </c>
      <c r="AF1044" s="210"/>
      <c r="AG1044" s="210"/>
      <c r="AH1044" s="216"/>
      <c r="AI1044" s="216"/>
      <c r="AJ1044" s="210"/>
      <c r="AK1044" s="210"/>
      <c r="AL1044" s="210"/>
      <c r="AM1044" s="210"/>
      <c r="AN1044" s="213">
        <f>P1044+T1044+X1044+AB1044+AF1044+AJ1044</f>
        <v>0</v>
      </c>
      <c r="AO1044" s="213">
        <f>Q1044+U1044+Y1044+AC1044+AG1044+AK1044</f>
        <v>0</v>
      </c>
      <c r="AP1044" s="213">
        <f>R1044+V1044+Z1044+AD1044+AH1044+AL1044</f>
        <v>0</v>
      </c>
      <c r="AQ1044" s="209">
        <f>S1044+W1044+AA1044+AE1044+AI1044+AM1044</f>
        <v>0.4</v>
      </c>
      <c r="AR1044" s="116" t="s">
        <v>122</v>
      </c>
      <c r="AS1044" s="117">
        <f aca="true" t="shared" si="441" ref="AS1044:AX1044">SUM(AS1045:AS1046)</f>
        <v>0</v>
      </c>
      <c r="AT1044" s="117">
        <f t="shared" si="441"/>
        <v>0</v>
      </c>
      <c r="AU1044" s="117">
        <f t="shared" si="441"/>
        <v>0</v>
      </c>
      <c r="AV1044" s="117">
        <f t="shared" si="441"/>
        <v>1.2</v>
      </c>
      <c r="AW1044" s="117">
        <f t="shared" si="441"/>
        <v>0</v>
      </c>
      <c r="AX1044" s="117">
        <f t="shared" si="441"/>
        <v>0</v>
      </c>
      <c r="AY1044" s="98">
        <f>SUM(AS1044:AX1044)</f>
        <v>1.2</v>
      </c>
      <c r="AZ1044" s="74"/>
    </row>
    <row r="1045" spans="2:52" ht="45">
      <c r="B1045" s="73"/>
      <c r="C1045" s="223"/>
      <c r="D1045" s="235"/>
      <c r="E1045" s="229"/>
      <c r="F1045" s="220"/>
      <c r="G1045" s="211"/>
      <c r="H1045" s="211"/>
      <c r="I1045" s="217"/>
      <c r="J1045" s="217"/>
      <c r="K1045" s="220"/>
      <c r="L1045" s="220"/>
      <c r="M1045" s="217"/>
      <c r="N1045" s="217"/>
      <c r="O1045" s="217"/>
      <c r="P1045" s="211"/>
      <c r="Q1045" s="211"/>
      <c r="R1045" s="217"/>
      <c r="S1045" s="217"/>
      <c r="T1045" s="211"/>
      <c r="U1045" s="211"/>
      <c r="V1045" s="217"/>
      <c r="W1045" s="217"/>
      <c r="X1045" s="211"/>
      <c r="Y1045" s="211"/>
      <c r="Z1045" s="217"/>
      <c r="AA1045" s="217"/>
      <c r="AB1045" s="211"/>
      <c r="AC1045" s="211"/>
      <c r="AD1045" s="217"/>
      <c r="AE1045" s="217"/>
      <c r="AF1045" s="211"/>
      <c r="AG1045" s="211"/>
      <c r="AH1045" s="217"/>
      <c r="AI1045" s="217"/>
      <c r="AJ1045" s="211"/>
      <c r="AK1045" s="211"/>
      <c r="AL1045" s="211"/>
      <c r="AM1045" s="211"/>
      <c r="AN1045" s="214"/>
      <c r="AO1045" s="214"/>
      <c r="AP1045" s="214"/>
      <c r="AQ1045" s="209"/>
      <c r="AR1045" s="118" t="s">
        <v>123</v>
      </c>
      <c r="AS1045" s="119"/>
      <c r="AT1045" s="119"/>
      <c r="AU1045" s="119"/>
      <c r="AV1045" s="119">
        <v>1.2</v>
      </c>
      <c r="AW1045" s="119"/>
      <c r="AX1045" s="120"/>
      <c r="AY1045" s="98">
        <f>SUM(AS1045:AX1045)</f>
        <v>1.2</v>
      </c>
      <c r="AZ1045" s="74"/>
    </row>
    <row r="1046" spans="2:52" ht="12.75">
      <c r="B1046" s="73"/>
      <c r="C1046" s="224"/>
      <c r="D1046" s="236"/>
      <c r="E1046" s="230"/>
      <c r="F1046" s="221"/>
      <c r="G1046" s="212"/>
      <c r="H1046" s="212"/>
      <c r="I1046" s="218"/>
      <c r="J1046" s="218"/>
      <c r="K1046" s="221"/>
      <c r="L1046" s="221"/>
      <c r="M1046" s="218"/>
      <c r="N1046" s="218"/>
      <c r="O1046" s="218"/>
      <c r="P1046" s="212"/>
      <c r="Q1046" s="212"/>
      <c r="R1046" s="218"/>
      <c r="S1046" s="218"/>
      <c r="T1046" s="212"/>
      <c r="U1046" s="212"/>
      <c r="V1046" s="218"/>
      <c r="W1046" s="218"/>
      <c r="X1046" s="212"/>
      <c r="Y1046" s="212"/>
      <c r="Z1046" s="218"/>
      <c r="AA1046" s="218"/>
      <c r="AB1046" s="212"/>
      <c r="AC1046" s="212"/>
      <c r="AD1046" s="218"/>
      <c r="AE1046" s="218"/>
      <c r="AF1046" s="212"/>
      <c r="AG1046" s="212"/>
      <c r="AH1046" s="218"/>
      <c r="AI1046" s="218"/>
      <c r="AJ1046" s="212"/>
      <c r="AK1046" s="212"/>
      <c r="AL1046" s="212"/>
      <c r="AM1046" s="212"/>
      <c r="AN1046" s="215"/>
      <c r="AO1046" s="215"/>
      <c r="AP1046" s="215"/>
      <c r="AQ1046" s="209"/>
      <c r="AR1046" s="121" t="s">
        <v>124</v>
      </c>
      <c r="AS1046" s="121"/>
      <c r="AT1046" s="121"/>
      <c r="AU1046" s="121"/>
      <c r="AV1046" s="121"/>
      <c r="AW1046" s="121"/>
      <c r="AX1046" s="121"/>
      <c r="AY1046" s="122"/>
      <c r="AZ1046" s="74"/>
    </row>
    <row r="1047" spans="2:52" ht="22.5">
      <c r="B1047" s="73"/>
      <c r="C1047" s="222" t="s">
        <v>829</v>
      </c>
      <c r="D1047" s="234" t="s">
        <v>830</v>
      </c>
      <c r="E1047" s="228"/>
      <c r="F1047" s="219" t="s">
        <v>121</v>
      </c>
      <c r="G1047" s="210"/>
      <c r="H1047" s="210"/>
      <c r="I1047" s="216">
        <v>0</v>
      </c>
      <c r="J1047" s="216">
        <v>0.5</v>
      </c>
      <c r="K1047" s="219">
        <v>2014</v>
      </c>
      <c r="L1047" s="219">
        <v>2015</v>
      </c>
      <c r="M1047" s="216">
        <f>AY1048</f>
        <v>6.2</v>
      </c>
      <c r="N1047" s="216"/>
      <c r="O1047" s="216">
        <f>AU1048</f>
        <v>0</v>
      </c>
      <c r="P1047" s="210"/>
      <c r="Q1047" s="210"/>
      <c r="R1047" s="216"/>
      <c r="S1047" s="216"/>
      <c r="T1047" s="210"/>
      <c r="U1047" s="210"/>
      <c r="V1047" s="216"/>
      <c r="W1047" s="216"/>
      <c r="X1047" s="210"/>
      <c r="Y1047" s="210"/>
      <c r="Z1047" s="216"/>
      <c r="AA1047" s="216"/>
      <c r="AB1047" s="210"/>
      <c r="AC1047" s="210"/>
      <c r="AD1047" s="216"/>
      <c r="AE1047" s="216"/>
      <c r="AF1047" s="210"/>
      <c r="AG1047" s="210"/>
      <c r="AH1047" s="216"/>
      <c r="AI1047" s="216">
        <v>0.5</v>
      </c>
      <c r="AJ1047" s="210"/>
      <c r="AK1047" s="210"/>
      <c r="AL1047" s="210"/>
      <c r="AM1047" s="210"/>
      <c r="AN1047" s="213">
        <f>P1047+T1047+X1047+AB1047+AF1047+AJ1047</f>
        <v>0</v>
      </c>
      <c r="AO1047" s="213">
        <f>Q1047+U1047+Y1047+AC1047+AG1047+AK1047</f>
        <v>0</v>
      </c>
      <c r="AP1047" s="213">
        <f>R1047+V1047+Z1047+AD1047+AH1047+AL1047</f>
        <v>0</v>
      </c>
      <c r="AQ1047" s="209">
        <f>S1047+W1047+AA1047+AE1047+AI1047+AM1047</f>
        <v>0.5</v>
      </c>
      <c r="AR1047" s="116" t="s">
        <v>122</v>
      </c>
      <c r="AS1047" s="117">
        <f aca="true" t="shared" si="442" ref="AS1047:AX1047">SUM(AS1048:AS1049)</f>
        <v>0</v>
      </c>
      <c r="AT1047" s="117">
        <f t="shared" si="442"/>
        <v>0</v>
      </c>
      <c r="AU1047" s="117">
        <f t="shared" si="442"/>
        <v>0</v>
      </c>
      <c r="AV1047" s="117">
        <f t="shared" si="442"/>
        <v>0.2</v>
      </c>
      <c r="AW1047" s="117">
        <f t="shared" si="442"/>
        <v>6</v>
      </c>
      <c r="AX1047" s="117">
        <f t="shared" si="442"/>
        <v>0</v>
      </c>
      <c r="AY1047" s="98">
        <f>SUM(AS1047:AX1047)</f>
        <v>6.2</v>
      </c>
      <c r="AZ1047" s="74"/>
    </row>
    <row r="1048" spans="2:52" ht="45">
      <c r="B1048" s="73"/>
      <c r="C1048" s="223"/>
      <c r="D1048" s="235"/>
      <c r="E1048" s="229"/>
      <c r="F1048" s="220"/>
      <c r="G1048" s="211"/>
      <c r="H1048" s="211"/>
      <c r="I1048" s="217"/>
      <c r="J1048" s="217"/>
      <c r="K1048" s="220"/>
      <c r="L1048" s="220"/>
      <c r="M1048" s="217"/>
      <c r="N1048" s="217"/>
      <c r="O1048" s="217"/>
      <c r="P1048" s="211"/>
      <c r="Q1048" s="211"/>
      <c r="R1048" s="217"/>
      <c r="S1048" s="217"/>
      <c r="T1048" s="211"/>
      <c r="U1048" s="211"/>
      <c r="V1048" s="217"/>
      <c r="W1048" s="217"/>
      <c r="X1048" s="211"/>
      <c r="Y1048" s="211"/>
      <c r="Z1048" s="217"/>
      <c r="AA1048" s="217"/>
      <c r="AB1048" s="211"/>
      <c r="AC1048" s="211"/>
      <c r="AD1048" s="217"/>
      <c r="AE1048" s="217"/>
      <c r="AF1048" s="211"/>
      <c r="AG1048" s="211"/>
      <c r="AH1048" s="217"/>
      <c r="AI1048" s="217"/>
      <c r="AJ1048" s="211"/>
      <c r="AK1048" s="211"/>
      <c r="AL1048" s="211"/>
      <c r="AM1048" s="211"/>
      <c r="AN1048" s="214"/>
      <c r="AO1048" s="214"/>
      <c r="AP1048" s="214"/>
      <c r="AQ1048" s="209"/>
      <c r="AR1048" s="118" t="s">
        <v>123</v>
      </c>
      <c r="AS1048" s="119"/>
      <c r="AT1048" s="119"/>
      <c r="AU1048" s="119"/>
      <c r="AV1048" s="119">
        <v>0.2</v>
      </c>
      <c r="AW1048" s="119">
        <v>6</v>
      </c>
      <c r="AX1048" s="120"/>
      <c r="AY1048" s="98">
        <f>SUM(AS1048:AX1048)</f>
        <v>6.2</v>
      </c>
      <c r="AZ1048" s="74"/>
    </row>
    <row r="1049" spans="2:52" ht="12.75">
      <c r="B1049" s="73"/>
      <c r="C1049" s="224"/>
      <c r="D1049" s="236"/>
      <c r="E1049" s="230"/>
      <c r="F1049" s="221"/>
      <c r="G1049" s="212"/>
      <c r="H1049" s="212"/>
      <c r="I1049" s="218"/>
      <c r="J1049" s="218"/>
      <c r="K1049" s="221"/>
      <c r="L1049" s="221"/>
      <c r="M1049" s="218"/>
      <c r="N1049" s="218"/>
      <c r="O1049" s="218"/>
      <c r="P1049" s="212"/>
      <c r="Q1049" s="212"/>
      <c r="R1049" s="218"/>
      <c r="S1049" s="218"/>
      <c r="T1049" s="212"/>
      <c r="U1049" s="212"/>
      <c r="V1049" s="218"/>
      <c r="W1049" s="218"/>
      <c r="X1049" s="212"/>
      <c r="Y1049" s="212"/>
      <c r="Z1049" s="218"/>
      <c r="AA1049" s="218"/>
      <c r="AB1049" s="212"/>
      <c r="AC1049" s="212"/>
      <c r="AD1049" s="218"/>
      <c r="AE1049" s="218"/>
      <c r="AF1049" s="212"/>
      <c r="AG1049" s="212"/>
      <c r="AH1049" s="218"/>
      <c r="AI1049" s="218"/>
      <c r="AJ1049" s="212"/>
      <c r="AK1049" s="212"/>
      <c r="AL1049" s="212"/>
      <c r="AM1049" s="212"/>
      <c r="AN1049" s="215"/>
      <c r="AO1049" s="215"/>
      <c r="AP1049" s="215"/>
      <c r="AQ1049" s="209"/>
      <c r="AR1049" s="121" t="s">
        <v>124</v>
      </c>
      <c r="AS1049" s="121"/>
      <c r="AT1049" s="121"/>
      <c r="AU1049" s="121"/>
      <c r="AV1049" s="121"/>
      <c r="AW1049" s="121"/>
      <c r="AX1049" s="121"/>
      <c r="AY1049" s="122"/>
      <c r="AZ1049" s="74"/>
    </row>
    <row r="1050" spans="2:52" ht="22.5">
      <c r="B1050" s="73"/>
      <c r="C1050" s="222" t="s">
        <v>831</v>
      </c>
      <c r="D1050" s="234" t="s">
        <v>832</v>
      </c>
      <c r="E1050" s="228"/>
      <c r="F1050" s="219" t="s">
        <v>121</v>
      </c>
      <c r="G1050" s="210"/>
      <c r="H1050" s="210"/>
      <c r="I1050" s="216">
        <v>0</v>
      </c>
      <c r="J1050" s="216">
        <v>0.8</v>
      </c>
      <c r="K1050" s="219">
        <v>2012</v>
      </c>
      <c r="L1050" s="219">
        <v>2013</v>
      </c>
      <c r="M1050" s="216">
        <f>AY1051</f>
        <v>31.86</v>
      </c>
      <c r="N1050" s="216"/>
      <c r="O1050" s="216">
        <f>AU1051</f>
        <v>15.93</v>
      </c>
      <c r="P1050" s="210"/>
      <c r="Q1050" s="210"/>
      <c r="R1050" s="216"/>
      <c r="S1050" s="216"/>
      <c r="T1050" s="210"/>
      <c r="U1050" s="210"/>
      <c r="V1050" s="216"/>
      <c r="W1050" s="216"/>
      <c r="X1050" s="210"/>
      <c r="Y1050" s="210"/>
      <c r="Z1050" s="216"/>
      <c r="AA1050" s="216">
        <v>0.8</v>
      </c>
      <c r="AB1050" s="210"/>
      <c r="AC1050" s="210"/>
      <c r="AD1050" s="216"/>
      <c r="AE1050" s="216"/>
      <c r="AF1050" s="210"/>
      <c r="AG1050" s="210"/>
      <c r="AH1050" s="216"/>
      <c r="AI1050" s="216"/>
      <c r="AJ1050" s="210"/>
      <c r="AK1050" s="210"/>
      <c r="AL1050" s="210"/>
      <c r="AM1050" s="210"/>
      <c r="AN1050" s="213">
        <f>P1050+T1050+X1050+AB1050+AF1050+AJ1050</f>
        <v>0</v>
      </c>
      <c r="AO1050" s="213">
        <f>Q1050+U1050+Y1050+AC1050+AG1050+AK1050</f>
        <v>0</v>
      </c>
      <c r="AP1050" s="213">
        <f>R1050+V1050+Z1050+AD1050+AH1050+AL1050</f>
        <v>0</v>
      </c>
      <c r="AQ1050" s="209">
        <f>S1050+W1050+AA1050+AE1050+AI1050+AM1050</f>
        <v>0.8</v>
      </c>
      <c r="AR1050" s="116" t="s">
        <v>122</v>
      </c>
      <c r="AS1050" s="117">
        <f aca="true" t="shared" si="443" ref="AS1050:AX1050">SUM(AS1051:AS1052)</f>
        <v>0</v>
      </c>
      <c r="AT1050" s="117">
        <f t="shared" si="443"/>
        <v>15.93</v>
      </c>
      <c r="AU1050" s="117">
        <f t="shared" si="443"/>
        <v>15.93</v>
      </c>
      <c r="AV1050" s="117">
        <f t="shared" si="443"/>
        <v>0</v>
      </c>
      <c r="AW1050" s="117">
        <f t="shared" si="443"/>
        <v>0</v>
      </c>
      <c r="AX1050" s="117">
        <f t="shared" si="443"/>
        <v>0</v>
      </c>
      <c r="AY1050" s="98">
        <f>SUM(AS1050:AX1050)</f>
        <v>31.86</v>
      </c>
      <c r="AZ1050" s="74"/>
    </row>
    <row r="1051" spans="2:52" ht="90">
      <c r="B1051" s="73"/>
      <c r="C1051" s="223"/>
      <c r="D1051" s="235"/>
      <c r="E1051" s="229"/>
      <c r="F1051" s="220"/>
      <c r="G1051" s="211"/>
      <c r="H1051" s="211"/>
      <c r="I1051" s="217"/>
      <c r="J1051" s="217"/>
      <c r="K1051" s="220"/>
      <c r="L1051" s="220"/>
      <c r="M1051" s="217"/>
      <c r="N1051" s="217"/>
      <c r="O1051" s="217"/>
      <c r="P1051" s="211"/>
      <c r="Q1051" s="211"/>
      <c r="R1051" s="217"/>
      <c r="S1051" s="217"/>
      <c r="T1051" s="211"/>
      <c r="U1051" s="211"/>
      <c r="V1051" s="217"/>
      <c r="W1051" s="217"/>
      <c r="X1051" s="211"/>
      <c r="Y1051" s="211"/>
      <c r="Z1051" s="217"/>
      <c r="AA1051" s="217"/>
      <c r="AB1051" s="211"/>
      <c r="AC1051" s="211"/>
      <c r="AD1051" s="217"/>
      <c r="AE1051" s="217"/>
      <c r="AF1051" s="211"/>
      <c r="AG1051" s="211"/>
      <c r="AH1051" s="217"/>
      <c r="AI1051" s="217"/>
      <c r="AJ1051" s="211"/>
      <c r="AK1051" s="211"/>
      <c r="AL1051" s="211"/>
      <c r="AM1051" s="211"/>
      <c r="AN1051" s="214"/>
      <c r="AO1051" s="214"/>
      <c r="AP1051" s="214"/>
      <c r="AQ1051" s="209"/>
      <c r="AR1051" s="118" t="s">
        <v>354</v>
      </c>
      <c r="AS1051" s="119"/>
      <c r="AT1051" s="119">
        <v>15.93</v>
      </c>
      <c r="AU1051" s="119">
        <v>15.93</v>
      </c>
      <c r="AV1051" s="119"/>
      <c r="AW1051" s="119"/>
      <c r="AX1051" s="120"/>
      <c r="AY1051" s="98">
        <f>SUM(AS1051:AX1051)</f>
        <v>31.86</v>
      </c>
      <c r="AZ1051" s="74"/>
    </row>
    <row r="1052" spans="2:52" ht="12.75">
      <c r="B1052" s="73"/>
      <c r="C1052" s="224"/>
      <c r="D1052" s="236"/>
      <c r="E1052" s="230"/>
      <c r="F1052" s="221"/>
      <c r="G1052" s="212"/>
      <c r="H1052" s="212"/>
      <c r="I1052" s="218"/>
      <c r="J1052" s="218"/>
      <c r="K1052" s="221"/>
      <c r="L1052" s="221"/>
      <c r="M1052" s="218"/>
      <c r="N1052" s="218"/>
      <c r="O1052" s="218"/>
      <c r="P1052" s="212"/>
      <c r="Q1052" s="212"/>
      <c r="R1052" s="218"/>
      <c r="S1052" s="218"/>
      <c r="T1052" s="212"/>
      <c r="U1052" s="212"/>
      <c r="V1052" s="218"/>
      <c r="W1052" s="218"/>
      <c r="X1052" s="212"/>
      <c r="Y1052" s="212"/>
      <c r="Z1052" s="218"/>
      <c r="AA1052" s="218"/>
      <c r="AB1052" s="212"/>
      <c r="AC1052" s="212"/>
      <c r="AD1052" s="218"/>
      <c r="AE1052" s="218"/>
      <c r="AF1052" s="212"/>
      <c r="AG1052" s="212"/>
      <c r="AH1052" s="218"/>
      <c r="AI1052" s="218"/>
      <c r="AJ1052" s="212"/>
      <c r="AK1052" s="212"/>
      <c r="AL1052" s="212"/>
      <c r="AM1052" s="212"/>
      <c r="AN1052" s="215"/>
      <c r="AO1052" s="215"/>
      <c r="AP1052" s="215"/>
      <c r="AQ1052" s="209"/>
      <c r="AR1052" s="121" t="s">
        <v>124</v>
      </c>
      <c r="AS1052" s="121"/>
      <c r="AT1052" s="121"/>
      <c r="AU1052" s="121"/>
      <c r="AV1052" s="121"/>
      <c r="AW1052" s="121"/>
      <c r="AX1052" s="121"/>
      <c r="AY1052" s="122"/>
      <c r="AZ1052" s="74"/>
    </row>
    <row r="1053" spans="2:52" ht="22.5">
      <c r="B1053" s="73"/>
      <c r="C1053" s="222" t="s">
        <v>833</v>
      </c>
      <c r="D1053" s="234" t="s">
        <v>834</v>
      </c>
      <c r="E1053" s="228"/>
      <c r="F1053" s="219" t="s">
        <v>121</v>
      </c>
      <c r="G1053" s="210"/>
      <c r="H1053" s="210"/>
      <c r="I1053" s="216">
        <v>0</v>
      </c>
      <c r="J1053" s="216">
        <v>0.5</v>
      </c>
      <c r="K1053" s="219">
        <v>2012</v>
      </c>
      <c r="L1053" s="219">
        <v>2014</v>
      </c>
      <c r="M1053" s="216">
        <f>AY1054</f>
        <v>38.24</v>
      </c>
      <c r="N1053" s="216"/>
      <c r="O1053" s="216">
        <f>AU1054</f>
        <v>17.87</v>
      </c>
      <c r="P1053" s="210"/>
      <c r="Q1053" s="210"/>
      <c r="R1053" s="216"/>
      <c r="S1053" s="216"/>
      <c r="T1053" s="210"/>
      <c r="U1053" s="210"/>
      <c r="V1053" s="216"/>
      <c r="W1053" s="216"/>
      <c r="X1053" s="210"/>
      <c r="Y1053" s="210"/>
      <c r="Z1053" s="216"/>
      <c r="AA1053" s="216">
        <v>0.5</v>
      </c>
      <c r="AB1053" s="210"/>
      <c r="AC1053" s="210"/>
      <c r="AD1053" s="216"/>
      <c r="AE1053" s="216"/>
      <c r="AF1053" s="210"/>
      <c r="AG1053" s="210"/>
      <c r="AH1053" s="216"/>
      <c r="AI1053" s="216"/>
      <c r="AJ1053" s="210"/>
      <c r="AK1053" s="210"/>
      <c r="AL1053" s="210"/>
      <c r="AM1053" s="210"/>
      <c r="AN1053" s="213">
        <f>P1053+T1053+X1053+AB1053+AF1053+AJ1053</f>
        <v>0</v>
      </c>
      <c r="AO1053" s="213">
        <f>Q1053+U1053+Y1053+AC1053+AG1053+AK1053</f>
        <v>0</v>
      </c>
      <c r="AP1053" s="213">
        <f>R1053+V1053+Z1053+AD1053+AH1053+AL1053</f>
        <v>0</v>
      </c>
      <c r="AQ1053" s="209">
        <f>S1053+W1053+AA1053+AE1053+AI1053+AM1053</f>
        <v>0.5</v>
      </c>
      <c r="AR1053" s="116" t="s">
        <v>122</v>
      </c>
      <c r="AS1053" s="117">
        <f aca="true" t="shared" si="444" ref="AS1053:AX1053">SUM(AS1054:AS1055)</f>
        <v>0</v>
      </c>
      <c r="AT1053" s="117">
        <f t="shared" si="444"/>
        <v>17.87</v>
      </c>
      <c r="AU1053" s="117">
        <f t="shared" si="444"/>
        <v>17.87</v>
      </c>
      <c r="AV1053" s="117">
        <f t="shared" si="444"/>
        <v>2.5</v>
      </c>
      <c r="AW1053" s="117">
        <f t="shared" si="444"/>
        <v>0</v>
      </c>
      <c r="AX1053" s="117">
        <f t="shared" si="444"/>
        <v>0</v>
      </c>
      <c r="AY1053" s="98">
        <f>SUM(AS1053:AX1053)</f>
        <v>38.24</v>
      </c>
      <c r="AZ1053" s="74"/>
    </row>
    <row r="1054" spans="2:52" ht="90">
      <c r="B1054" s="73"/>
      <c r="C1054" s="223"/>
      <c r="D1054" s="235"/>
      <c r="E1054" s="229"/>
      <c r="F1054" s="220"/>
      <c r="G1054" s="211"/>
      <c r="H1054" s="211"/>
      <c r="I1054" s="217"/>
      <c r="J1054" s="217"/>
      <c r="K1054" s="220"/>
      <c r="L1054" s="220"/>
      <c r="M1054" s="217"/>
      <c r="N1054" s="217"/>
      <c r="O1054" s="217"/>
      <c r="P1054" s="211"/>
      <c r="Q1054" s="211"/>
      <c r="R1054" s="217"/>
      <c r="S1054" s="217"/>
      <c r="T1054" s="211"/>
      <c r="U1054" s="211"/>
      <c r="V1054" s="217"/>
      <c r="W1054" s="217"/>
      <c r="X1054" s="211"/>
      <c r="Y1054" s="211"/>
      <c r="Z1054" s="217"/>
      <c r="AA1054" s="217"/>
      <c r="AB1054" s="211"/>
      <c r="AC1054" s="211"/>
      <c r="AD1054" s="217"/>
      <c r="AE1054" s="217"/>
      <c r="AF1054" s="211"/>
      <c r="AG1054" s="211"/>
      <c r="AH1054" s="217"/>
      <c r="AI1054" s="217"/>
      <c r="AJ1054" s="211"/>
      <c r="AK1054" s="211"/>
      <c r="AL1054" s="211"/>
      <c r="AM1054" s="211"/>
      <c r="AN1054" s="214"/>
      <c r="AO1054" s="214"/>
      <c r="AP1054" s="214"/>
      <c r="AQ1054" s="209"/>
      <c r="AR1054" s="118" t="s">
        <v>354</v>
      </c>
      <c r="AS1054" s="119"/>
      <c r="AT1054" s="119">
        <v>17.87</v>
      </c>
      <c r="AU1054" s="119">
        <v>17.87</v>
      </c>
      <c r="AV1054" s="119">
        <v>2.5</v>
      </c>
      <c r="AW1054" s="119"/>
      <c r="AX1054" s="120"/>
      <c r="AY1054" s="98">
        <f>SUM(AS1054:AX1054)</f>
        <v>38.24</v>
      </c>
      <c r="AZ1054" s="74"/>
    </row>
    <row r="1055" spans="2:52" ht="12.75">
      <c r="B1055" s="73"/>
      <c r="C1055" s="224"/>
      <c r="D1055" s="236"/>
      <c r="E1055" s="230"/>
      <c r="F1055" s="221"/>
      <c r="G1055" s="212"/>
      <c r="H1055" s="212"/>
      <c r="I1055" s="218"/>
      <c r="J1055" s="218"/>
      <c r="K1055" s="221"/>
      <c r="L1055" s="221"/>
      <c r="M1055" s="218"/>
      <c r="N1055" s="218"/>
      <c r="O1055" s="218"/>
      <c r="P1055" s="212"/>
      <c r="Q1055" s="212"/>
      <c r="R1055" s="218"/>
      <c r="S1055" s="218"/>
      <c r="T1055" s="212"/>
      <c r="U1055" s="212"/>
      <c r="V1055" s="218"/>
      <c r="W1055" s="218"/>
      <c r="X1055" s="212"/>
      <c r="Y1055" s="212"/>
      <c r="Z1055" s="218"/>
      <c r="AA1055" s="218"/>
      <c r="AB1055" s="212"/>
      <c r="AC1055" s="212"/>
      <c r="AD1055" s="218"/>
      <c r="AE1055" s="218"/>
      <c r="AF1055" s="212"/>
      <c r="AG1055" s="212"/>
      <c r="AH1055" s="218"/>
      <c r="AI1055" s="218"/>
      <c r="AJ1055" s="212"/>
      <c r="AK1055" s="212"/>
      <c r="AL1055" s="212"/>
      <c r="AM1055" s="212"/>
      <c r="AN1055" s="215"/>
      <c r="AO1055" s="215"/>
      <c r="AP1055" s="215"/>
      <c r="AQ1055" s="209"/>
      <c r="AR1055" s="121" t="s">
        <v>124</v>
      </c>
      <c r="AS1055" s="121"/>
      <c r="AT1055" s="121"/>
      <c r="AU1055" s="121"/>
      <c r="AV1055" s="121"/>
      <c r="AW1055" s="121"/>
      <c r="AX1055" s="121"/>
      <c r="AY1055" s="122"/>
      <c r="AZ1055" s="74"/>
    </row>
    <row r="1056" spans="2:52" ht="22.5">
      <c r="B1056" s="73"/>
      <c r="C1056" s="222" t="s">
        <v>835</v>
      </c>
      <c r="D1056" s="234" t="s">
        <v>836</v>
      </c>
      <c r="E1056" s="228"/>
      <c r="F1056" s="219" t="s">
        <v>121</v>
      </c>
      <c r="G1056" s="210"/>
      <c r="H1056" s="210"/>
      <c r="I1056" s="216">
        <v>0</v>
      </c>
      <c r="J1056" s="216">
        <v>0.5</v>
      </c>
      <c r="K1056" s="219">
        <v>2012</v>
      </c>
      <c r="L1056" s="219">
        <v>2013</v>
      </c>
      <c r="M1056" s="216">
        <f>AY1057</f>
        <v>22.1</v>
      </c>
      <c r="N1056" s="216"/>
      <c r="O1056" s="216">
        <f>AU1057</f>
        <v>18.55</v>
      </c>
      <c r="P1056" s="210"/>
      <c r="Q1056" s="210"/>
      <c r="R1056" s="216"/>
      <c r="S1056" s="216"/>
      <c r="T1056" s="210"/>
      <c r="U1056" s="210"/>
      <c r="V1056" s="216"/>
      <c r="W1056" s="216"/>
      <c r="X1056" s="210"/>
      <c r="Y1056" s="210"/>
      <c r="Z1056" s="216"/>
      <c r="AA1056" s="216">
        <v>0.5</v>
      </c>
      <c r="AB1056" s="210"/>
      <c r="AC1056" s="210"/>
      <c r="AD1056" s="216"/>
      <c r="AE1056" s="216"/>
      <c r="AF1056" s="210"/>
      <c r="AG1056" s="210"/>
      <c r="AH1056" s="216"/>
      <c r="AI1056" s="216"/>
      <c r="AJ1056" s="210"/>
      <c r="AK1056" s="210"/>
      <c r="AL1056" s="210"/>
      <c r="AM1056" s="210"/>
      <c r="AN1056" s="213">
        <f>P1056+T1056+X1056+AB1056+AF1056+AJ1056</f>
        <v>0</v>
      </c>
      <c r="AO1056" s="213">
        <f>Q1056+U1056+Y1056+AC1056+AG1056+AK1056</f>
        <v>0</v>
      </c>
      <c r="AP1056" s="213">
        <f>R1056+V1056+Z1056+AD1056+AH1056+AL1056</f>
        <v>0</v>
      </c>
      <c r="AQ1056" s="209">
        <f>S1056+W1056+AA1056+AE1056+AI1056+AM1056</f>
        <v>0.5</v>
      </c>
      <c r="AR1056" s="116" t="s">
        <v>122</v>
      </c>
      <c r="AS1056" s="117">
        <f aca="true" t="shared" si="445" ref="AS1056:AX1056">SUM(AS1057:AS1058)</f>
        <v>0</v>
      </c>
      <c r="AT1056" s="117">
        <f t="shared" si="445"/>
        <v>3.5500000000000007</v>
      </c>
      <c r="AU1056" s="117">
        <f t="shared" si="445"/>
        <v>18.55</v>
      </c>
      <c r="AV1056" s="117">
        <f t="shared" si="445"/>
        <v>0</v>
      </c>
      <c r="AW1056" s="117">
        <f t="shared" si="445"/>
        <v>0</v>
      </c>
      <c r="AX1056" s="117">
        <f t="shared" si="445"/>
        <v>0</v>
      </c>
      <c r="AY1056" s="98">
        <f>SUM(AS1056:AX1056)</f>
        <v>22.1</v>
      </c>
      <c r="AZ1056" s="74"/>
    </row>
    <row r="1057" spans="2:52" ht="45">
      <c r="B1057" s="73"/>
      <c r="C1057" s="223"/>
      <c r="D1057" s="235"/>
      <c r="E1057" s="229"/>
      <c r="F1057" s="220"/>
      <c r="G1057" s="211"/>
      <c r="H1057" s="211"/>
      <c r="I1057" s="217"/>
      <c r="J1057" s="217"/>
      <c r="K1057" s="220"/>
      <c r="L1057" s="220"/>
      <c r="M1057" s="217"/>
      <c r="N1057" s="217"/>
      <c r="O1057" s="217"/>
      <c r="P1057" s="211"/>
      <c r="Q1057" s="211"/>
      <c r="R1057" s="217"/>
      <c r="S1057" s="217"/>
      <c r="T1057" s="211"/>
      <c r="U1057" s="211"/>
      <c r="V1057" s="217"/>
      <c r="W1057" s="217"/>
      <c r="X1057" s="211"/>
      <c r="Y1057" s="211"/>
      <c r="Z1057" s="217"/>
      <c r="AA1057" s="217"/>
      <c r="AB1057" s="211"/>
      <c r="AC1057" s="211"/>
      <c r="AD1057" s="217"/>
      <c r="AE1057" s="217"/>
      <c r="AF1057" s="211"/>
      <c r="AG1057" s="211"/>
      <c r="AH1057" s="217"/>
      <c r="AI1057" s="217"/>
      <c r="AJ1057" s="211"/>
      <c r="AK1057" s="211"/>
      <c r="AL1057" s="211"/>
      <c r="AM1057" s="211"/>
      <c r="AN1057" s="214"/>
      <c r="AO1057" s="214"/>
      <c r="AP1057" s="214"/>
      <c r="AQ1057" s="209"/>
      <c r="AR1057" s="118" t="s">
        <v>123</v>
      </c>
      <c r="AS1057" s="119"/>
      <c r="AT1057" s="119">
        <f>18.55-15</f>
        <v>3.5500000000000007</v>
      </c>
      <c r="AU1057" s="119">
        <v>18.55</v>
      </c>
      <c r="AV1057" s="119"/>
      <c r="AW1057" s="119"/>
      <c r="AX1057" s="120"/>
      <c r="AY1057" s="98">
        <f>SUM(AS1057:AX1057)</f>
        <v>22.1</v>
      </c>
      <c r="AZ1057" s="74"/>
    </row>
    <row r="1058" spans="2:52" ht="12.75">
      <c r="B1058" s="73"/>
      <c r="C1058" s="224"/>
      <c r="D1058" s="236"/>
      <c r="E1058" s="230"/>
      <c r="F1058" s="221"/>
      <c r="G1058" s="212"/>
      <c r="H1058" s="212"/>
      <c r="I1058" s="218"/>
      <c r="J1058" s="218"/>
      <c r="K1058" s="221"/>
      <c r="L1058" s="221"/>
      <c r="M1058" s="218"/>
      <c r="N1058" s="218"/>
      <c r="O1058" s="218"/>
      <c r="P1058" s="212"/>
      <c r="Q1058" s="212"/>
      <c r="R1058" s="218"/>
      <c r="S1058" s="218"/>
      <c r="T1058" s="212"/>
      <c r="U1058" s="212"/>
      <c r="V1058" s="218"/>
      <c r="W1058" s="218"/>
      <c r="X1058" s="212"/>
      <c r="Y1058" s="212"/>
      <c r="Z1058" s="218"/>
      <c r="AA1058" s="218"/>
      <c r="AB1058" s="212"/>
      <c r="AC1058" s="212"/>
      <c r="AD1058" s="218"/>
      <c r="AE1058" s="218"/>
      <c r="AF1058" s="212"/>
      <c r="AG1058" s="212"/>
      <c r="AH1058" s="218"/>
      <c r="AI1058" s="218"/>
      <c r="AJ1058" s="212"/>
      <c r="AK1058" s="212"/>
      <c r="AL1058" s="212"/>
      <c r="AM1058" s="212"/>
      <c r="AN1058" s="215"/>
      <c r="AO1058" s="215"/>
      <c r="AP1058" s="215"/>
      <c r="AQ1058" s="209"/>
      <c r="AR1058" s="121" t="s">
        <v>124</v>
      </c>
      <c r="AS1058" s="121"/>
      <c r="AT1058" s="121"/>
      <c r="AU1058" s="121"/>
      <c r="AV1058" s="121"/>
      <c r="AW1058" s="121"/>
      <c r="AX1058" s="121"/>
      <c r="AY1058" s="122"/>
      <c r="AZ1058" s="74"/>
    </row>
    <row r="1059" spans="2:52" ht="22.5">
      <c r="B1059" s="73"/>
      <c r="C1059" s="222" t="s">
        <v>837</v>
      </c>
      <c r="D1059" s="234" t="s">
        <v>838</v>
      </c>
      <c r="E1059" s="228"/>
      <c r="F1059" s="219" t="s">
        <v>121</v>
      </c>
      <c r="G1059" s="210"/>
      <c r="H1059" s="210"/>
      <c r="I1059" s="216">
        <v>0</v>
      </c>
      <c r="J1059" s="216">
        <v>0</v>
      </c>
      <c r="K1059" s="219">
        <v>2012</v>
      </c>
      <c r="L1059" s="219">
        <v>2013</v>
      </c>
      <c r="M1059" s="216">
        <f>AY1060</f>
        <v>34</v>
      </c>
      <c r="N1059" s="216"/>
      <c r="O1059" s="216">
        <f>AU1060</f>
        <v>17</v>
      </c>
      <c r="P1059" s="210"/>
      <c r="Q1059" s="210"/>
      <c r="R1059" s="216"/>
      <c r="S1059" s="216"/>
      <c r="T1059" s="210"/>
      <c r="U1059" s="210"/>
      <c r="V1059" s="216"/>
      <c r="W1059" s="216"/>
      <c r="X1059" s="210"/>
      <c r="Y1059" s="210"/>
      <c r="Z1059" s="216"/>
      <c r="AA1059" s="216"/>
      <c r="AB1059" s="210"/>
      <c r="AC1059" s="210"/>
      <c r="AD1059" s="216"/>
      <c r="AE1059" s="216"/>
      <c r="AF1059" s="210"/>
      <c r="AG1059" s="210"/>
      <c r="AH1059" s="216"/>
      <c r="AI1059" s="216"/>
      <c r="AJ1059" s="210"/>
      <c r="AK1059" s="210"/>
      <c r="AL1059" s="210"/>
      <c r="AM1059" s="210"/>
      <c r="AN1059" s="213">
        <f>P1059+T1059+X1059+AB1059+AF1059+AJ1059</f>
        <v>0</v>
      </c>
      <c r="AO1059" s="213">
        <f>Q1059+U1059+Y1059+AC1059+AG1059+AK1059</f>
        <v>0</v>
      </c>
      <c r="AP1059" s="213">
        <f>R1059+V1059+Z1059+AD1059+AH1059+AL1059</f>
        <v>0</v>
      </c>
      <c r="AQ1059" s="209">
        <f>S1059+W1059+AA1059+AE1059+AI1059+AM1059</f>
        <v>0</v>
      </c>
      <c r="AR1059" s="116" t="s">
        <v>122</v>
      </c>
      <c r="AS1059" s="117">
        <f aca="true" t="shared" si="446" ref="AS1059:AX1059">SUM(AS1060:AS1061)</f>
        <v>0</v>
      </c>
      <c r="AT1059" s="117">
        <f t="shared" si="446"/>
        <v>17</v>
      </c>
      <c r="AU1059" s="117">
        <f t="shared" si="446"/>
        <v>17</v>
      </c>
      <c r="AV1059" s="117">
        <f t="shared" si="446"/>
        <v>0</v>
      </c>
      <c r="AW1059" s="117">
        <f t="shared" si="446"/>
        <v>0</v>
      </c>
      <c r="AX1059" s="117">
        <f t="shared" si="446"/>
        <v>0</v>
      </c>
      <c r="AY1059" s="98">
        <f>SUM(AS1059:AX1059)</f>
        <v>34</v>
      </c>
      <c r="AZ1059" s="74"/>
    </row>
    <row r="1060" spans="2:52" ht="90">
      <c r="B1060" s="73"/>
      <c r="C1060" s="223"/>
      <c r="D1060" s="235"/>
      <c r="E1060" s="229"/>
      <c r="F1060" s="220"/>
      <c r="G1060" s="211"/>
      <c r="H1060" s="211"/>
      <c r="I1060" s="217"/>
      <c r="J1060" s="217"/>
      <c r="K1060" s="220"/>
      <c r="L1060" s="220"/>
      <c r="M1060" s="217"/>
      <c r="N1060" s="217"/>
      <c r="O1060" s="217"/>
      <c r="P1060" s="211"/>
      <c r="Q1060" s="211"/>
      <c r="R1060" s="217"/>
      <c r="S1060" s="217"/>
      <c r="T1060" s="211"/>
      <c r="U1060" s="211"/>
      <c r="V1060" s="217"/>
      <c r="W1060" s="217"/>
      <c r="X1060" s="211"/>
      <c r="Y1060" s="211"/>
      <c r="Z1060" s="217"/>
      <c r="AA1060" s="217"/>
      <c r="AB1060" s="211"/>
      <c r="AC1060" s="211"/>
      <c r="AD1060" s="217"/>
      <c r="AE1060" s="217"/>
      <c r="AF1060" s="211"/>
      <c r="AG1060" s="211"/>
      <c r="AH1060" s="217"/>
      <c r="AI1060" s="217"/>
      <c r="AJ1060" s="211"/>
      <c r="AK1060" s="211"/>
      <c r="AL1060" s="211"/>
      <c r="AM1060" s="211"/>
      <c r="AN1060" s="214"/>
      <c r="AO1060" s="214"/>
      <c r="AP1060" s="214"/>
      <c r="AQ1060" s="209"/>
      <c r="AR1060" s="118" t="s">
        <v>354</v>
      </c>
      <c r="AS1060" s="119"/>
      <c r="AT1060" s="119">
        <v>17</v>
      </c>
      <c r="AU1060" s="119">
        <v>17</v>
      </c>
      <c r="AV1060" s="119"/>
      <c r="AW1060" s="119"/>
      <c r="AX1060" s="120"/>
      <c r="AY1060" s="98">
        <f>SUM(AS1060:AX1060)</f>
        <v>34</v>
      </c>
      <c r="AZ1060" s="74"/>
    </row>
    <row r="1061" spans="2:52" ht="12.75">
      <c r="B1061" s="73"/>
      <c r="C1061" s="224"/>
      <c r="D1061" s="236"/>
      <c r="E1061" s="230"/>
      <c r="F1061" s="221"/>
      <c r="G1061" s="212"/>
      <c r="H1061" s="212"/>
      <c r="I1061" s="218"/>
      <c r="J1061" s="218"/>
      <c r="K1061" s="221"/>
      <c r="L1061" s="221"/>
      <c r="M1061" s="218"/>
      <c r="N1061" s="218"/>
      <c r="O1061" s="218"/>
      <c r="P1061" s="212"/>
      <c r="Q1061" s="212"/>
      <c r="R1061" s="218"/>
      <c r="S1061" s="218"/>
      <c r="T1061" s="212"/>
      <c r="U1061" s="212"/>
      <c r="V1061" s="218"/>
      <c r="W1061" s="218"/>
      <c r="X1061" s="212"/>
      <c r="Y1061" s="212"/>
      <c r="Z1061" s="218"/>
      <c r="AA1061" s="218"/>
      <c r="AB1061" s="212"/>
      <c r="AC1061" s="212"/>
      <c r="AD1061" s="218"/>
      <c r="AE1061" s="218"/>
      <c r="AF1061" s="212"/>
      <c r="AG1061" s="212"/>
      <c r="AH1061" s="218"/>
      <c r="AI1061" s="218"/>
      <c r="AJ1061" s="212"/>
      <c r="AK1061" s="212"/>
      <c r="AL1061" s="212"/>
      <c r="AM1061" s="212"/>
      <c r="AN1061" s="215"/>
      <c r="AO1061" s="215"/>
      <c r="AP1061" s="215"/>
      <c r="AQ1061" s="209"/>
      <c r="AR1061" s="121" t="s">
        <v>124</v>
      </c>
      <c r="AS1061" s="121"/>
      <c r="AT1061" s="121"/>
      <c r="AU1061" s="121"/>
      <c r="AV1061" s="121"/>
      <c r="AW1061" s="121"/>
      <c r="AX1061" s="121"/>
      <c r="AY1061" s="122"/>
      <c r="AZ1061" s="74"/>
    </row>
    <row r="1062" spans="2:52" ht="22.5">
      <c r="B1062" s="73"/>
      <c r="C1062" s="222" t="s">
        <v>839</v>
      </c>
      <c r="D1062" s="234" t="s">
        <v>840</v>
      </c>
      <c r="E1062" s="228"/>
      <c r="F1062" s="219" t="s">
        <v>121</v>
      </c>
      <c r="G1062" s="210"/>
      <c r="H1062" s="210"/>
      <c r="I1062" s="216">
        <v>0</v>
      </c>
      <c r="J1062" s="216">
        <v>0.4</v>
      </c>
      <c r="K1062" s="219">
        <v>2013</v>
      </c>
      <c r="L1062" s="219">
        <v>2014</v>
      </c>
      <c r="M1062" s="216">
        <f>AY1063</f>
        <v>1.4</v>
      </c>
      <c r="N1062" s="216"/>
      <c r="O1062" s="216">
        <f>AU1063</f>
        <v>0.2</v>
      </c>
      <c r="P1062" s="210"/>
      <c r="Q1062" s="210"/>
      <c r="R1062" s="216"/>
      <c r="S1062" s="216"/>
      <c r="T1062" s="210"/>
      <c r="U1062" s="210"/>
      <c r="V1062" s="216"/>
      <c r="W1062" s="216"/>
      <c r="X1062" s="210"/>
      <c r="Y1062" s="210"/>
      <c r="Z1062" s="216"/>
      <c r="AA1062" s="216"/>
      <c r="AB1062" s="210"/>
      <c r="AC1062" s="210"/>
      <c r="AD1062" s="216"/>
      <c r="AE1062" s="216">
        <v>0.4</v>
      </c>
      <c r="AF1062" s="210"/>
      <c r="AG1062" s="210"/>
      <c r="AH1062" s="216"/>
      <c r="AI1062" s="216"/>
      <c r="AJ1062" s="210"/>
      <c r="AK1062" s="210"/>
      <c r="AL1062" s="210"/>
      <c r="AM1062" s="210"/>
      <c r="AN1062" s="213">
        <f>P1062+T1062+X1062+AB1062+AF1062+AJ1062</f>
        <v>0</v>
      </c>
      <c r="AO1062" s="213">
        <f>Q1062+U1062+Y1062+AC1062+AG1062+AK1062</f>
        <v>0</v>
      </c>
      <c r="AP1062" s="213">
        <f>R1062+V1062+Z1062+AD1062+AH1062+AL1062</f>
        <v>0</v>
      </c>
      <c r="AQ1062" s="209">
        <f>S1062+W1062+AA1062+AE1062+AI1062+AM1062</f>
        <v>0.4</v>
      </c>
      <c r="AR1062" s="116" t="s">
        <v>122</v>
      </c>
      <c r="AS1062" s="117">
        <f aca="true" t="shared" si="447" ref="AS1062:AX1062">SUM(AS1063:AS1064)</f>
        <v>0</v>
      </c>
      <c r="AT1062" s="117">
        <f t="shared" si="447"/>
        <v>0</v>
      </c>
      <c r="AU1062" s="117">
        <f t="shared" si="447"/>
        <v>0.2</v>
      </c>
      <c r="AV1062" s="117">
        <f t="shared" si="447"/>
        <v>1.2</v>
      </c>
      <c r="AW1062" s="117">
        <f t="shared" si="447"/>
        <v>0</v>
      </c>
      <c r="AX1062" s="117">
        <f t="shared" si="447"/>
        <v>0</v>
      </c>
      <c r="AY1062" s="98">
        <f>SUM(AS1062:AX1062)</f>
        <v>1.4</v>
      </c>
      <c r="AZ1062" s="74"/>
    </row>
    <row r="1063" spans="2:52" ht="45">
      <c r="B1063" s="73"/>
      <c r="C1063" s="223"/>
      <c r="D1063" s="235"/>
      <c r="E1063" s="229"/>
      <c r="F1063" s="220"/>
      <c r="G1063" s="211"/>
      <c r="H1063" s="211"/>
      <c r="I1063" s="217"/>
      <c r="J1063" s="217"/>
      <c r="K1063" s="220"/>
      <c r="L1063" s="220"/>
      <c r="M1063" s="217"/>
      <c r="N1063" s="217"/>
      <c r="O1063" s="217"/>
      <c r="P1063" s="211"/>
      <c r="Q1063" s="211"/>
      <c r="R1063" s="217"/>
      <c r="S1063" s="217"/>
      <c r="T1063" s="211"/>
      <c r="U1063" s="211"/>
      <c r="V1063" s="217"/>
      <c r="W1063" s="217"/>
      <c r="X1063" s="211"/>
      <c r="Y1063" s="211"/>
      <c r="Z1063" s="217"/>
      <c r="AA1063" s="217"/>
      <c r="AB1063" s="211"/>
      <c r="AC1063" s="211"/>
      <c r="AD1063" s="217"/>
      <c r="AE1063" s="217"/>
      <c r="AF1063" s="211"/>
      <c r="AG1063" s="211"/>
      <c r="AH1063" s="217"/>
      <c r="AI1063" s="217"/>
      <c r="AJ1063" s="211"/>
      <c r="AK1063" s="211"/>
      <c r="AL1063" s="211"/>
      <c r="AM1063" s="211"/>
      <c r="AN1063" s="214"/>
      <c r="AO1063" s="214"/>
      <c r="AP1063" s="214"/>
      <c r="AQ1063" s="209"/>
      <c r="AR1063" s="118" t="s">
        <v>123</v>
      </c>
      <c r="AS1063" s="119"/>
      <c r="AT1063" s="119"/>
      <c r="AU1063" s="119">
        <v>0.2</v>
      </c>
      <c r="AV1063" s="119">
        <v>1.2</v>
      </c>
      <c r="AW1063" s="119"/>
      <c r="AX1063" s="120"/>
      <c r="AY1063" s="98">
        <f>SUM(AS1063:AX1063)</f>
        <v>1.4</v>
      </c>
      <c r="AZ1063" s="74"/>
    </row>
    <row r="1064" spans="2:52" ht="12.75">
      <c r="B1064" s="73"/>
      <c r="C1064" s="224"/>
      <c r="D1064" s="236"/>
      <c r="E1064" s="230"/>
      <c r="F1064" s="221"/>
      <c r="G1064" s="212"/>
      <c r="H1064" s="212"/>
      <c r="I1064" s="218"/>
      <c r="J1064" s="218"/>
      <c r="K1064" s="221"/>
      <c r="L1064" s="221"/>
      <c r="M1064" s="218"/>
      <c r="N1064" s="218"/>
      <c r="O1064" s="218"/>
      <c r="P1064" s="212"/>
      <c r="Q1064" s="212"/>
      <c r="R1064" s="218"/>
      <c r="S1064" s="218"/>
      <c r="T1064" s="212"/>
      <c r="U1064" s="212"/>
      <c r="V1064" s="218"/>
      <c r="W1064" s="218"/>
      <c r="X1064" s="212"/>
      <c r="Y1064" s="212"/>
      <c r="Z1064" s="218"/>
      <c r="AA1064" s="218"/>
      <c r="AB1064" s="212"/>
      <c r="AC1064" s="212"/>
      <c r="AD1064" s="218"/>
      <c r="AE1064" s="218"/>
      <c r="AF1064" s="212"/>
      <c r="AG1064" s="212"/>
      <c r="AH1064" s="218"/>
      <c r="AI1064" s="218"/>
      <c r="AJ1064" s="212"/>
      <c r="AK1064" s="212"/>
      <c r="AL1064" s="212"/>
      <c r="AM1064" s="212"/>
      <c r="AN1064" s="215"/>
      <c r="AO1064" s="215"/>
      <c r="AP1064" s="215"/>
      <c r="AQ1064" s="209"/>
      <c r="AR1064" s="121" t="s">
        <v>124</v>
      </c>
      <c r="AS1064" s="121"/>
      <c r="AT1064" s="121"/>
      <c r="AU1064" s="121"/>
      <c r="AV1064" s="121"/>
      <c r="AW1064" s="121"/>
      <c r="AX1064" s="121"/>
      <c r="AY1064" s="122"/>
      <c r="AZ1064" s="74"/>
    </row>
    <row r="1065" spans="2:52" ht="22.5">
      <c r="B1065" s="73"/>
      <c r="C1065" s="222" t="s">
        <v>841</v>
      </c>
      <c r="D1065" s="234" t="s">
        <v>842</v>
      </c>
      <c r="E1065" s="228"/>
      <c r="F1065" s="219" t="s">
        <v>121</v>
      </c>
      <c r="G1065" s="210"/>
      <c r="H1065" s="210"/>
      <c r="I1065" s="216">
        <v>0</v>
      </c>
      <c r="J1065" s="216">
        <v>0.5</v>
      </c>
      <c r="K1065" s="219">
        <v>2014</v>
      </c>
      <c r="L1065" s="219">
        <v>2015</v>
      </c>
      <c r="M1065" s="216">
        <f>AY1066</f>
        <v>4.9</v>
      </c>
      <c r="N1065" s="216"/>
      <c r="O1065" s="216">
        <f>AU1066</f>
        <v>0</v>
      </c>
      <c r="P1065" s="210"/>
      <c r="Q1065" s="210"/>
      <c r="R1065" s="216"/>
      <c r="S1065" s="216"/>
      <c r="T1065" s="210"/>
      <c r="U1065" s="210"/>
      <c r="V1065" s="216"/>
      <c r="W1065" s="216"/>
      <c r="X1065" s="210"/>
      <c r="Y1065" s="210"/>
      <c r="Z1065" s="216"/>
      <c r="AA1065" s="216"/>
      <c r="AB1065" s="210"/>
      <c r="AC1065" s="210"/>
      <c r="AD1065" s="216"/>
      <c r="AE1065" s="216"/>
      <c r="AF1065" s="210"/>
      <c r="AG1065" s="210"/>
      <c r="AH1065" s="216"/>
      <c r="AI1065" s="216">
        <v>0.5</v>
      </c>
      <c r="AJ1065" s="210"/>
      <c r="AK1065" s="210"/>
      <c r="AL1065" s="210"/>
      <c r="AM1065" s="210"/>
      <c r="AN1065" s="213">
        <f>P1065+T1065+X1065+AB1065+AF1065+AJ1065</f>
        <v>0</v>
      </c>
      <c r="AO1065" s="213">
        <f>Q1065+U1065+Y1065+AC1065+AG1065+AK1065</f>
        <v>0</v>
      </c>
      <c r="AP1065" s="213">
        <f>R1065+V1065+Z1065+AD1065+AH1065+AL1065</f>
        <v>0</v>
      </c>
      <c r="AQ1065" s="209">
        <f>S1065+W1065+AA1065+AE1065+AI1065+AM1065</f>
        <v>0.5</v>
      </c>
      <c r="AR1065" s="116" t="s">
        <v>122</v>
      </c>
      <c r="AS1065" s="117">
        <f aca="true" t="shared" si="448" ref="AS1065:AX1065">SUM(AS1066:AS1067)</f>
        <v>0</v>
      </c>
      <c r="AT1065" s="117">
        <f t="shared" si="448"/>
        <v>0</v>
      </c>
      <c r="AU1065" s="117">
        <f t="shared" si="448"/>
        <v>0</v>
      </c>
      <c r="AV1065" s="117">
        <f t="shared" si="448"/>
        <v>2.8</v>
      </c>
      <c r="AW1065" s="117">
        <f t="shared" si="448"/>
        <v>2.1</v>
      </c>
      <c r="AX1065" s="117">
        <f t="shared" si="448"/>
        <v>0</v>
      </c>
      <c r="AY1065" s="98">
        <f>SUM(AS1065:AX1065)</f>
        <v>4.9</v>
      </c>
      <c r="AZ1065" s="74"/>
    </row>
    <row r="1066" spans="2:52" ht="90">
      <c r="B1066" s="73"/>
      <c r="C1066" s="223"/>
      <c r="D1066" s="235"/>
      <c r="E1066" s="229"/>
      <c r="F1066" s="220"/>
      <c r="G1066" s="211"/>
      <c r="H1066" s="211"/>
      <c r="I1066" s="217"/>
      <c r="J1066" s="217"/>
      <c r="K1066" s="220"/>
      <c r="L1066" s="220"/>
      <c r="M1066" s="217"/>
      <c r="N1066" s="217"/>
      <c r="O1066" s="217"/>
      <c r="P1066" s="211"/>
      <c r="Q1066" s="211"/>
      <c r="R1066" s="217"/>
      <c r="S1066" s="217"/>
      <c r="T1066" s="211"/>
      <c r="U1066" s="211"/>
      <c r="V1066" s="217"/>
      <c r="W1066" s="217"/>
      <c r="X1066" s="211"/>
      <c r="Y1066" s="211"/>
      <c r="Z1066" s="217"/>
      <c r="AA1066" s="217"/>
      <c r="AB1066" s="211"/>
      <c r="AC1066" s="211"/>
      <c r="AD1066" s="217"/>
      <c r="AE1066" s="217"/>
      <c r="AF1066" s="211"/>
      <c r="AG1066" s="211"/>
      <c r="AH1066" s="217"/>
      <c r="AI1066" s="217"/>
      <c r="AJ1066" s="211"/>
      <c r="AK1066" s="211"/>
      <c r="AL1066" s="211"/>
      <c r="AM1066" s="211"/>
      <c r="AN1066" s="214"/>
      <c r="AO1066" s="214"/>
      <c r="AP1066" s="214"/>
      <c r="AQ1066" s="209"/>
      <c r="AR1066" s="118" t="s">
        <v>354</v>
      </c>
      <c r="AS1066" s="119"/>
      <c r="AT1066" s="119"/>
      <c r="AU1066" s="119"/>
      <c r="AV1066" s="119">
        <v>2.8</v>
      </c>
      <c r="AW1066" s="119">
        <v>2.1</v>
      </c>
      <c r="AX1066" s="120"/>
      <c r="AY1066" s="98">
        <f>SUM(AS1066:AX1066)</f>
        <v>4.9</v>
      </c>
      <c r="AZ1066" s="74"/>
    </row>
    <row r="1067" spans="2:52" ht="12.75">
      <c r="B1067" s="73"/>
      <c r="C1067" s="224"/>
      <c r="D1067" s="236"/>
      <c r="E1067" s="230"/>
      <c r="F1067" s="221"/>
      <c r="G1067" s="212"/>
      <c r="H1067" s="212"/>
      <c r="I1067" s="218"/>
      <c r="J1067" s="218"/>
      <c r="K1067" s="221"/>
      <c r="L1067" s="221"/>
      <c r="M1067" s="218"/>
      <c r="N1067" s="218"/>
      <c r="O1067" s="218"/>
      <c r="P1067" s="212"/>
      <c r="Q1067" s="212"/>
      <c r="R1067" s="218"/>
      <c r="S1067" s="218"/>
      <c r="T1067" s="212"/>
      <c r="U1067" s="212"/>
      <c r="V1067" s="218"/>
      <c r="W1067" s="218"/>
      <c r="X1067" s="212"/>
      <c r="Y1067" s="212"/>
      <c r="Z1067" s="218"/>
      <c r="AA1067" s="218"/>
      <c r="AB1067" s="212"/>
      <c r="AC1067" s="212"/>
      <c r="AD1067" s="218"/>
      <c r="AE1067" s="218"/>
      <c r="AF1067" s="212"/>
      <c r="AG1067" s="212"/>
      <c r="AH1067" s="218"/>
      <c r="AI1067" s="218"/>
      <c r="AJ1067" s="212"/>
      <c r="AK1067" s="212"/>
      <c r="AL1067" s="212"/>
      <c r="AM1067" s="212"/>
      <c r="AN1067" s="215"/>
      <c r="AO1067" s="215"/>
      <c r="AP1067" s="215"/>
      <c r="AQ1067" s="209"/>
      <c r="AR1067" s="121" t="s">
        <v>124</v>
      </c>
      <c r="AS1067" s="121"/>
      <c r="AT1067" s="121"/>
      <c r="AU1067" s="121"/>
      <c r="AV1067" s="121"/>
      <c r="AW1067" s="121"/>
      <c r="AX1067" s="121"/>
      <c r="AY1067" s="122"/>
      <c r="AZ1067" s="74"/>
    </row>
    <row r="1068" spans="2:52" ht="22.5">
      <c r="B1068" s="73"/>
      <c r="C1068" s="222" t="s">
        <v>843</v>
      </c>
      <c r="D1068" s="234" t="s">
        <v>844</v>
      </c>
      <c r="E1068" s="228"/>
      <c r="F1068" s="219" t="s">
        <v>702</v>
      </c>
      <c r="G1068" s="210"/>
      <c r="H1068" s="210"/>
      <c r="I1068" s="216">
        <v>0</v>
      </c>
      <c r="J1068" s="216">
        <v>2</v>
      </c>
      <c r="K1068" s="219">
        <v>2014</v>
      </c>
      <c r="L1068" s="219">
        <v>2015</v>
      </c>
      <c r="M1068" s="216">
        <f>AY1069</f>
        <v>6.8</v>
      </c>
      <c r="N1068" s="216"/>
      <c r="O1068" s="216">
        <f>AU1069</f>
        <v>0</v>
      </c>
      <c r="P1068" s="210"/>
      <c r="Q1068" s="210"/>
      <c r="R1068" s="216"/>
      <c r="S1068" s="216"/>
      <c r="T1068" s="210"/>
      <c r="U1068" s="210"/>
      <c r="V1068" s="216"/>
      <c r="W1068" s="216"/>
      <c r="X1068" s="210"/>
      <c r="Y1068" s="210"/>
      <c r="Z1068" s="216"/>
      <c r="AA1068" s="216"/>
      <c r="AB1068" s="210"/>
      <c r="AC1068" s="210"/>
      <c r="AD1068" s="216"/>
      <c r="AE1068" s="216"/>
      <c r="AF1068" s="210"/>
      <c r="AG1068" s="210"/>
      <c r="AH1068" s="216"/>
      <c r="AI1068" s="216">
        <v>2</v>
      </c>
      <c r="AJ1068" s="210"/>
      <c r="AK1068" s="210"/>
      <c r="AL1068" s="210"/>
      <c r="AM1068" s="210"/>
      <c r="AN1068" s="213">
        <f>P1068+T1068+X1068+AB1068+AF1068+AJ1068</f>
        <v>0</v>
      </c>
      <c r="AO1068" s="213">
        <f>Q1068+U1068+Y1068+AC1068+AG1068+AK1068</f>
        <v>0</v>
      </c>
      <c r="AP1068" s="213">
        <f>R1068+V1068+Z1068+AD1068+AH1068+AL1068</f>
        <v>0</v>
      </c>
      <c r="AQ1068" s="209">
        <f>S1068+W1068+AA1068+AE1068+AI1068+AM1068</f>
        <v>2</v>
      </c>
      <c r="AR1068" s="116" t="s">
        <v>122</v>
      </c>
      <c r="AS1068" s="117">
        <f aca="true" t="shared" si="449" ref="AS1068:AX1068">SUM(AS1069:AS1070)</f>
        <v>0</v>
      </c>
      <c r="AT1068" s="117">
        <f t="shared" si="449"/>
        <v>0</v>
      </c>
      <c r="AU1068" s="117">
        <f t="shared" si="449"/>
        <v>0</v>
      </c>
      <c r="AV1068" s="117">
        <f t="shared" si="449"/>
        <v>0.5</v>
      </c>
      <c r="AW1068" s="117">
        <f t="shared" si="449"/>
        <v>6.3</v>
      </c>
      <c r="AX1068" s="117">
        <f t="shared" si="449"/>
        <v>0</v>
      </c>
      <c r="AY1068" s="98">
        <f>SUM(AS1068:AX1068)</f>
        <v>6.8</v>
      </c>
      <c r="AZ1068" s="74"/>
    </row>
    <row r="1069" spans="2:52" ht="90">
      <c r="B1069" s="73"/>
      <c r="C1069" s="223"/>
      <c r="D1069" s="235"/>
      <c r="E1069" s="229"/>
      <c r="F1069" s="220"/>
      <c r="G1069" s="211"/>
      <c r="H1069" s="211"/>
      <c r="I1069" s="217"/>
      <c r="J1069" s="217"/>
      <c r="K1069" s="220"/>
      <c r="L1069" s="220"/>
      <c r="M1069" s="217"/>
      <c r="N1069" s="217"/>
      <c r="O1069" s="217"/>
      <c r="P1069" s="211"/>
      <c r="Q1069" s="211"/>
      <c r="R1069" s="217"/>
      <c r="S1069" s="217"/>
      <c r="T1069" s="211"/>
      <c r="U1069" s="211"/>
      <c r="V1069" s="217"/>
      <c r="W1069" s="217"/>
      <c r="X1069" s="211"/>
      <c r="Y1069" s="211"/>
      <c r="Z1069" s="217"/>
      <c r="AA1069" s="217"/>
      <c r="AB1069" s="211"/>
      <c r="AC1069" s="211"/>
      <c r="AD1069" s="217"/>
      <c r="AE1069" s="217"/>
      <c r="AF1069" s="211"/>
      <c r="AG1069" s="211"/>
      <c r="AH1069" s="217"/>
      <c r="AI1069" s="217"/>
      <c r="AJ1069" s="211"/>
      <c r="AK1069" s="211"/>
      <c r="AL1069" s="211"/>
      <c r="AM1069" s="211"/>
      <c r="AN1069" s="214"/>
      <c r="AO1069" s="214"/>
      <c r="AP1069" s="214"/>
      <c r="AQ1069" s="209"/>
      <c r="AR1069" s="118" t="s">
        <v>354</v>
      </c>
      <c r="AS1069" s="119"/>
      <c r="AT1069" s="119"/>
      <c r="AU1069" s="119"/>
      <c r="AV1069" s="119">
        <v>0.5</v>
      </c>
      <c r="AW1069" s="119">
        <v>6.3</v>
      </c>
      <c r="AX1069" s="120"/>
      <c r="AY1069" s="98">
        <f>SUM(AS1069:AX1069)</f>
        <v>6.8</v>
      </c>
      <c r="AZ1069" s="74"/>
    </row>
    <row r="1070" spans="2:52" ht="12.75">
      <c r="B1070" s="73"/>
      <c r="C1070" s="224"/>
      <c r="D1070" s="236"/>
      <c r="E1070" s="230"/>
      <c r="F1070" s="221"/>
      <c r="G1070" s="212"/>
      <c r="H1070" s="212"/>
      <c r="I1070" s="218"/>
      <c r="J1070" s="218"/>
      <c r="K1070" s="221"/>
      <c r="L1070" s="221"/>
      <c r="M1070" s="218"/>
      <c r="N1070" s="218"/>
      <c r="O1070" s="218"/>
      <c r="P1070" s="212"/>
      <c r="Q1070" s="212"/>
      <c r="R1070" s="218"/>
      <c r="S1070" s="218"/>
      <c r="T1070" s="212"/>
      <c r="U1070" s="212"/>
      <c r="V1070" s="218"/>
      <c r="W1070" s="218"/>
      <c r="X1070" s="212"/>
      <c r="Y1070" s="212"/>
      <c r="Z1070" s="218"/>
      <c r="AA1070" s="218"/>
      <c r="AB1070" s="212"/>
      <c r="AC1070" s="212"/>
      <c r="AD1070" s="218"/>
      <c r="AE1070" s="218"/>
      <c r="AF1070" s="212"/>
      <c r="AG1070" s="212"/>
      <c r="AH1070" s="218"/>
      <c r="AI1070" s="218"/>
      <c r="AJ1070" s="212"/>
      <c r="AK1070" s="212"/>
      <c r="AL1070" s="212"/>
      <c r="AM1070" s="212"/>
      <c r="AN1070" s="215"/>
      <c r="AO1070" s="215"/>
      <c r="AP1070" s="215"/>
      <c r="AQ1070" s="209"/>
      <c r="AR1070" s="121" t="s">
        <v>124</v>
      </c>
      <c r="AS1070" s="121"/>
      <c r="AT1070" s="121"/>
      <c r="AU1070" s="121"/>
      <c r="AV1070" s="121"/>
      <c r="AW1070" s="121"/>
      <c r="AX1070" s="121"/>
      <c r="AY1070" s="122"/>
      <c r="AZ1070" s="74"/>
    </row>
    <row r="1071" spans="2:52" ht="22.5">
      <c r="B1071" s="73"/>
      <c r="C1071" s="222" t="s">
        <v>845</v>
      </c>
      <c r="D1071" s="234" t="s">
        <v>846</v>
      </c>
      <c r="E1071" s="228"/>
      <c r="F1071" s="219" t="s">
        <v>702</v>
      </c>
      <c r="G1071" s="210"/>
      <c r="H1071" s="210"/>
      <c r="I1071" s="216">
        <v>0</v>
      </c>
      <c r="J1071" s="216">
        <v>0.8</v>
      </c>
      <c r="K1071" s="219">
        <v>2014</v>
      </c>
      <c r="L1071" s="219">
        <v>2015</v>
      </c>
      <c r="M1071" s="216">
        <f>AY1072</f>
        <v>7.2</v>
      </c>
      <c r="N1071" s="216"/>
      <c r="O1071" s="216">
        <f>AU1072</f>
        <v>0</v>
      </c>
      <c r="P1071" s="210"/>
      <c r="Q1071" s="210"/>
      <c r="R1071" s="216"/>
      <c r="S1071" s="216"/>
      <c r="T1071" s="210"/>
      <c r="U1071" s="210"/>
      <c r="V1071" s="216"/>
      <c r="W1071" s="216"/>
      <c r="X1071" s="210"/>
      <c r="Y1071" s="210"/>
      <c r="Z1071" s="216"/>
      <c r="AA1071" s="216"/>
      <c r="AB1071" s="210"/>
      <c r="AC1071" s="210"/>
      <c r="AD1071" s="216"/>
      <c r="AE1071" s="216"/>
      <c r="AF1071" s="210"/>
      <c r="AG1071" s="210"/>
      <c r="AH1071" s="216"/>
      <c r="AI1071" s="216">
        <v>0.8</v>
      </c>
      <c r="AJ1071" s="210"/>
      <c r="AK1071" s="210"/>
      <c r="AL1071" s="210"/>
      <c r="AM1071" s="210"/>
      <c r="AN1071" s="213">
        <f>P1071+T1071+X1071+AB1071+AF1071+AJ1071</f>
        <v>0</v>
      </c>
      <c r="AO1071" s="213">
        <f>Q1071+U1071+Y1071+AC1071+AG1071+AK1071</f>
        <v>0</v>
      </c>
      <c r="AP1071" s="213">
        <f>R1071+V1071+Z1071+AD1071+AH1071+AL1071</f>
        <v>0</v>
      </c>
      <c r="AQ1071" s="209">
        <f>S1071+W1071+AA1071+AE1071+AI1071+AM1071</f>
        <v>0.8</v>
      </c>
      <c r="AR1071" s="116" t="s">
        <v>122</v>
      </c>
      <c r="AS1071" s="117">
        <f aca="true" t="shared" si="450" ref="AS1071:AX1071">SUM(AS1072:AS1073)</f>
        <v>0</v>
      </c>
      <c r="AT1071" s="117">
        <f t="shared" si="450"/>
        <v>0</v>
      </c>
      <c r="AU1071" s="117">
        <f t="shared" si="450"/>
        <v>0</v>
      </c>
      <c r="AV1071" s="117">
        <f t="shared" si="450"/>
        <v>0</v>
      </c>
      <c r="AW1071" s="117">
        <f t="shared" si="450"/>
        <v>7.2</v>
      </c>
      <c r="AX1071" s="117">
        <f t="shared" si="450"/>
        <v>0</v>
      </c>
      <c r="AY1071" s="98">
        <f>SUM(AS1071:AX1071)</f>
        <v>7.2</v>
      </c>
      <c r="AZ1071" s="74"/>
    </row>
    <row r="1072" spans="2:52" ht="90">
      <c r="B1072" s="73"/>
      <c r="C1072" s="223"/>
      <c r="D1072" s="235"/>
      <c r="E1072" s="229"/>
      <c r="F1072" s="220"/>
      <c r="G1072" s="211"/>
      <c r="H1072" s="211"/>
      <c r="I1072" s="217"/>
      <c r="J1072" s="217"/>
      <c r="K1072" s="220"/>
      <c r="L1072" s="220"/>
      <c r="M1072" s="217"/>
      <c r="N1072" s="217"/>
      <c r="O1072" s="217"/>
      <c r="P1072" s="211"/>
      <c r="Q1072" s="211"/>
      <c r="R1072" s="217"/>
      <c r="S1072" s="217"/>
      <c r="T1072" s="211"/>
      <c r="U1072" s="211"/>
      <c r="V1072" s="217"/>
      <c r="W1072" s="217"/>
      <c r="X1072" s="211"/>
      <c r="Y1072" s="211"/>
      <c r="Z1072" s="217"/>
      <c r="AA1072" s="217"/>
      <c r="AB1072" s="211"/>
      <c r="AC1072" s="211"/>
      <c r="AD1072" s="217"/>
      <c r="AE1072" s="217"/>
      <c r="AF1072" s="211"/>
      <c r="AG1072" s="211"/>
      <c r="AH1072" s="217"/>
      <c r="AI1072" s="217"/>
      <c r="AJ1072" s="211"/>
      <c r="AK1072" s="211"/>
      <c r="AL1072" s="211"/>
      <c r="AM1072" s="211"/>
      <c r="AN1072" s="214"/>
      <c r="AO1072" s="214"/>
      <c r="AP1072" s="214"/>
      <c r="AQ1072" s="209"/>
      <c r="AR1072" s="118" t="s">
        <v>354</v>
      </c>
      <c r="AS1072" s="119"/>
      <c r="AT1072" s="119"/>
      <c r="AU1072" s="119"/>
      <c r="AV1072" s="119"/>
      <c r="AW1072" s="119">
        <v>7.2</v>
      </c>
      <c r="AX1072" s="120"/>
      <c r="AY1072" s="98">
        <f>SUM(AS1072:AX1072)</f>
        <v>7.2</v>
      </c>
      <c r="AZ1072" s="74"/>
    </row>
    <row r="1073" spans="2:52" ht="12.75">
      <c r="B1073" s="73"/>
      <c r="C1073" s="224"/>
      <c r="D1073" s="236"/>
      <c r="E1073" s="230"/>
      <c r="F1073" s="221"/>
      <c r="G1073" s="212"/>
      <c r="H1073" s="212"/>
      <c r="I1073" s="218"/>
      <c r="J1073" s="218"/>
      <c r="K1073" s="221"/>
      <c r="L1073" s="221"/>
      <c r="M1073" s="218"/>
      <c r="N1073" s="218"/>
      <c r="O1073" s="218"/>
      <c r="P1073" s="212"/>
      <c r="Q1073" s="212"/>
      <c r="R1073" s="218"/>
      <c r="S1073" s="218"/>
      <c r="T1073" s="212"/>
      <c r="U1073" s="212"/>
      <c r="V1073" s="218"/>
      <c r="W1073" s="218"/>
      <c r="X1073" s="212"/>
      <c r="Y1073" s="212"/>
      <c r="Z1073" s="218"/>
      <c r="AA1073" s="218"/>
      <c r="AB1073" s="212"/>
      <c r="AC1073" s="212"/>
      <c r="AD1073" s="218"/>
      <c r="AE1073" s="218"/>
      <c r="AF1073" s="212"/>
      <c r="AG1073" s="212"/>
      <c r="AH1073" s="218"/>
      <c r="AI1073" s="218"/>
      <c r="AJ1073" s="212"/>
      <c r="AK1073" s="212"/>
      <c r="AL1073" s="212"/>
      <c r="AM1073" s="212"/>
      <c r="AN1073" s="215"/>
      <c r="AO1073" s="215"/>
      <c r="AP1073" s="215"/>
      <c r="AQ1073" s="209"/>
      <c r="AR1073" s="121" t="s">
        <v>124</v>
      </c>
      <c r="AS1073" s="121"/>
      <c r="AT1073" s="121"/>
      <c r="AU1073" s="121"/>
      <c r="AV1073" s="121"/>
      <c r="AW1073" s="121"/>
      <c r="AX1073" s="121"/>
      <c r="AY1073" s="122"/>
      <c r="AZ1073" s="74"/>
    </row>
    <row r="1074" spans="2:52" ht="22.5">
      <c r="B1074" s="73"/>
      <c r="C1074" s="222" t="s">
        <v>847</v>
      </c>
      <c r="D1074" s="234" t="s">
        <v>848</v>
      </c>
      <c r="E1074" s="228"/>
      <c r="F1074" s="219" t="s">
        <v>702</v>
      </c>
      <c r="G1074" s="210"/>
      <c r="H1074" s="210"/>
      <c r="I1074" s="216">
        <v>0</v>
      </c>
      <c r="J1074" s="216">
        <v>0.5</v>
      </c>
      <c r="K1074" s="219">
        <v>2015</v>
      </c>
      <c r="L1074" s="219">
        <v>2015</v>
      </c>
      <c r="M1074" s="216">
        <f>AY1075</f>
        <v>6.7</v>
      </c>
      <c r="N1074" s="216"/>
      <c r="O1074" s="216">
        <f>AU1075</f>
        <v>0</v>
      </c>
      <c r="P1074" s="210"/>
      <c r="Q1074" s="210"/>
      <c r="R1074" s="216"/>
      <c r="S1074" s="216"/>
      <c r="T1074" s="210"/>
      <c r="U1074" s="210"/>
      <c r="V1074" s="216"/>
      <c r="W1074" s="216"/>
      <c r="X1074" s="210"/>
      <c r="Y1074" s="210"/>
      <c r="Z1074" s="216"/>
      <c r="AA1074" s="216"/>
      <c r="AB1074" s="210"/>
      <c r="AC1074" s="210"/>
      <c r="AD1074" s="216"/>
      <c r="AE1074" s="216"/>
      <c r="AF1074" s="210"/>
      <c r="AG1074" s="210"/>
      <c r="AH1074" s="216"/>
      <c r="AI1074" s="216">
        <v>0.5</v>
      </c>
      <c r="AJ1074" s="210"/>
      <c r="AK1074" s="210"/>
      <c r="AL1074" s="210"/>
      <c r="AM1074" s="210"/>
      <c r="AN1074" s="213">
        <f>P1074+T1074+X1074+AB1074+AF1074+AJ1074</f>
        <v>0</v>
      </c>
      <c r="AO1074" s="213">
        <f>Q1074+U1074+Y1074+AC1074+AG1074+AK1074</f>
        <v>0</v>
      </c>
      <c r="AP1074" s="213">
        <f>R1074+V1074+Z1074+AD1074+AH1074+AL1074</f>
        <v>0</v>
      </c>
      <c r="AQ1074" s="209">
        <f>S1074+W1074+AA1074+AE1074+AI1074+AM1074</f>
        <v>0.5</v>
      </c>
      <c r="AR1074" s="116" t="s">
        <v>122</v>
      </c>
      <c r="AS1074" s="117">
        <f aca="true" t="shared" si="451" ref="AS1074:AX1074">SUM(AS1075:AS1076)</f>
        <v>0</v>
      </c>
      <c r="AT1074" s="117">
        <f t="shared" si="451"/>
        <v>0</v>
      </c>
      <c r="AU1074" s="117">
        <f t="shared" si="451"/>
        <v>0</v>
      </c>
      <c r="AV1074" s="117">
        <f t="shared" si="451"/>
        <v>0</v>
      </c>
      <c r="AW1074" s="117">
        <f t="shared" si="451"/>
        <v>6.7</v>
      </c>
      <c r="AX1074" s="117">
        <f t="shared" si="451"/>
        <v>0</v>
      </c>
      <c r="AY1074" s="98">
        <f>SUM(AS1074:AX1074)</f>
        <v>6.7</v>
      </c>
      <c r="AZ1074" s="74"/>
    </row>
    <row r="1075" spans="2:52" ht="45">
      <c r="B1075" s="73"/>
      <c r="C1075" s="223"/>
      <c r="D1075" s="235"/>
      <c r="E1075" s="229"/>
      <c r="F1075" s="220"/>
      <c r="G1075" s="211"/>
      <c r="H1075" s="211"/>
      <c r="I1075" s="217"/>
      <c r="J1075" s="217"/>
      <c r="K1075" s="220"/>
      <c r="L1075" s="220"/>
      <c r="M1075" s="217"/>
      <c r="N1075" s="217"/>
      <c r="O1075" s="217"/>
      <c r="P1075" s="211"/>
      <c r="Q1075" s="211"/>
      <c r="R1075" s="217"/>
      <c r="S1075" s="217"/>
      <c r="T1075" s="211"/>
      <c r="U1075" s="211"/>
      <c r="V1075" s="217"/>
      <c r="W1075" s="217"/>
      <c r="X1075" s="211"/>
      <c r="Y1075" s="211"/>
      <c r="Z1075" s="217"/>
      <c r="AA1075" s="217"/>
      <c r="AB1075" s="211"/>
      <c r="AC1075" s="211"/>
      <c r="AD1075" s="217"/>
      <c r="AE1075" s="217"/>
      <c r="AF1075" s="211"/>
      <c r="AG1075" s="211"/>
      <c r="AH1075" s="217"/>
      <c r="AI1075" s="217"/>
      <c r="AJ1075" s="211"/>
      <c r="AK1075" s="211"/>
      <c r="AL1075" s="211"/>
      <c r="AM1075" s="211"/>
      <c r="AN1075" s="214"/>
      <c r="AO1075" s="214"/>
      <c r="AP1075" s="214"/>
      <c r="AQ1075" s="209"/>
      <c r="AR1075" s="118" t="s">
        <v>123</v>
      </c>
      <c r="AS1075" s="119"/>
      <c r="AT1075" s="119"/>
      <c r="AU1075" s="119"/>
      <c r="AV1075" s="119"/>
      <c r="AW1075" s="119">
        <v>6.7</v>
      </c>
      <c r="AX1075" s="120"/>
      <c r="AY1075" s="98">
        <f>SUM(AS1075:AX1075)</f>
        <v>6.7</v>
      </c>
      <c r="AZ1075" s="74"/>
    </row>
    <row r="1076" spans="2:52" ht="12.75">
      <c r="B1076" s="73"/>
      <c r="C1076" s="224"/>
      <c r="D1076" s="236"/>
      <c r="E1076" s="230"/>
      <c r="F1076" s="221"/>
      <c r="G1076" s="212"/>
      <c r="H1076" s="212"/>
      <c r="I1076" s="218"/>
      <c r="J1076" s="218"/>
      <c r="K1076" s="221"/>
      <c r="L1076" s="221"/>
      <c r="M1076" s="218"/>
      <c r="N1076" s="218"/>
      <c r="O1076" s="218"/>
      <c r="P1076" s="212"/>
      <c r="Q1076" s="212"/>
      <c r="R1076" s="218"/>
      <c r="S1076" s="218"/>
      <c r="T1076" s="212"/>
      <c r="U1076" s="212"/>
      <c r="V1076" s="218"/>
      <c r="W1076" s="218"/>
      <c r="X1076" s="212"/>
      <c r="Y1076" s="212"/>
      <c r="Z1076" s="218"/>
      <c r="AA1076" s="218"/>
      <c r="AB1076" s="212"/>
      <c r="AC1076" s="212"/>
      <c r="AD1076" s="218"/>
      <c r="AE1076" s="218"/>
      <c r="AF1076" s="212"/>
      <c r="AG1076" s="212"/>
      <c r="AH1076" s="218"/>
      <c r="AI1076" s="218"/>
      <c r="AJ1076" s="212"/>
      <c r="AK1076" s="212"/>
      <c r="AL1076" s="212"/>
      <c r="AM1076" s="212"/>
      <c r="AN1076" s="215"/>
      <c r="AO1076" s="215"/>
      <c r="AP1076" s="215"/>
      <c r="AQ1076" s="209"/>
      <c r="AR1076" s="121" t="s">
        <v>124</v>
      </c>
      <c r="AS1076" s="121"/>
      <c r="AT1076" s="121"/>
      <c r="AU1076" s="121"/>
      <c r="AV1076" s="121"/>
      <c r="AW1076" s="121"/>
      <c r="AX1076" s="121"/>
      <c r="AY1076" s="122"/>
      <c r="AZ1076" s="74"/>
    </row>
    <row r="1077" spans="2:52" ht="22.5">
      <c r="B1077" s="73"/>
      <c r="C1077" s="222" t="s">
        <v>849</v>
      </c>
      <c r="D1077" s="234" t="s">
        <v>850</v>
      </c>
      <c r="E1077" s="228"/>
      <c r="F1077" s="219" t="s">
        <v>702</v>
      </c>
      <c r="G1077" s="210"/>
      <c r="H1077" s="210"/>
      <c r="I1077" s="216">
        <v>0</v>
      </c>
      <c r="J1077" s="216">
        <v>0.5</v>
      </c>
      <c r="K1077" s="219">
        <v>2014</v>
      </c>
      <c r="L1077" s="219">
        <v>2015</v>
      </c>
      <c r="M1077" s="216">
        <f>AY1078</f>
        <v>6.7</v>
      </c>
      <c r="N1077" s="216"/>
      <c r="O1077" s="216">
        <f>AU1078</f>
        <v>0</v>
      </c>
      <c r="P1077" s="210"/>
      <c r="Q1077" s="210"/>
      <c r="R1077" s="216"/>
      <c r="S1077" s="216"/>
      <c r="T1077" s="210"/>
      <c r="U1077" s="210"/>
      <c r="V1077" s="216"/>
      <c r="W1077" s="216"/>
      <c r="X1077" s="210"/>
      <c r="Y1077" s="210"/>
      <c r="Z1077" s="216"/>
      <c r="AA1077" s="216"/>
      <c r="AB1077" s="210"/>
      <c r="AC1077" s="210"/>
      <c r="AD1077" s="216"/>
      <c r="AE1077" s="216"/>
      <c r="AF1077" s="210"/>
      <c r="AG1077" s="210"/>
      <c r="AH1077" s="216"/>
      <c r="AI1077" s="216">
        <v>0.5</v>
      </c>
      <c r="AJ1077" s="210"/>
      <c r="AK1077" s="210"/>
      <c r="AL1077" s="210"/>
      <c r="AM1077" s="210"/>
      <c r="AN1077" s="213">
        <f>P1077+T1077+X1077+AB1077+AF1077+AJ1077</f>
        <v>0</v>
      </c>
      <c r="AO1077" s="213">
        <f>Q1077+U1077+Y1077+AC1077+AG1077+AK1077</f>
        <v>0</v>
      </c>
      <c r="AP1077" s="213">
        <f>R1077+V1077+Z1077+AD1077+AH1077+AL1077</f>
        <v>0</v>
      </c>
      <c r="AQ1077" s="209">
        <f>S1077+W1077+AA1077+AE1077+AI1077+AM1077</f>
        <v>0.5</v>
      </c>
      <c r="AR1077" s="116" t="s">
        <v>122</v>
      </c>
      <c r="AS1077" s="117">
        <f aca="true" t="shared" si="452" ref="AS1077:AX1077">SUM(AS1078:AS1079)</f>
        <v>0</v>
      </c>
      <c r="AT1077" s="117">
        <f t="shared" si="452"/>
        <v>0</v>
      </c>
      <c r="AU1077" s="117">
        <f t="shared" si="452"/>
        <v>0</v>
      </c>
      <c r="AV1077" s="117">
        <f t="shared" si="452"/>
        <v>0.3</v>
      </c>
      <c r="AW1077" s="117">
        <f t="shared" si="452"/>
        <v>6.4</v>
      </c>
      <c r="AX1077" s="117">
        <f t="shared" si="452"/>
        <v>0</v>
      </c>
      <c r="AY1077" s="98">
        <f>SUM(AS1077:AX1077)</f>
        <v>6.7</v>
      </c>
      <c r="AZ1077" s="74"/>
    </row>
    <row r="1078" spans="2:52" ht="90">
      <c r="B1078" s="73"/>
      <c r="C1078" s="223"/>
      <c r="D1078" s="235"/>
      <c r="E1078" s="229"/>
      <c r="F1078" s="220"/>
      <c r="G1078" s="211"/>
      <c r="H1078" s="211"/>
      <c r="I1078" s="217"/>
      <c r="J1078" s="217"/>
      <c r="K1078" s="220"/>
      <c r="L1078" s="220"/>
      <c r="M1078" s="217"/>
      <c r="N1078" s="217"/>
      <c r="O1078" s="217"/>
      <c r="P1078" s="211"/>
      <c r="Q1078" s="211"/>
      <c r="R1078" s="217"/>
      <c r="S1078" s="217"/>
      <c r="T1078" s="211"/>
      <c r="U1078" s="211"/>
      <c r="V1078" s="217"/>
      <c r="W1078" s="217"/>
      <c r="X1078" s="211"/>
      <c r="Y1078" s="211"/>
      <c r="Z1078" s="217"/>
      <c r="AA1078" s="217"/>
      <c r="AB1078" s="211"/>
      <c r="AC1078" s="211"/>
      <c r="AD1078" s="217"/>
      <c r="AE1078" s="217"/>
      <c r="AF1078" s="211"/>
      <c r="AG1078" s="211"/>
      <c r="AH1078" s="217"/>
      <c r="AI1078" s="217"/>
      <c r="AJ1078" s="211"/>
      <c r="AK1078" s="211"/>
      <c r="AL1078" s="211"/>
      <c r="AM1078" s="211"/>
      <c r="AN1078" s="214"/>
      <c r="AO1078" s="214"/>
      <c r="AP1078" s="214"/>
      <c r="AQ1078" s="209"/>
      <c r="AR1078" s="118" t="s">
        <v>354</v>
      </c>
      <c r="AS1078" s="119"/>
      <c r="AT1078" s="119"/>
      <c r="AU1078" s="119"/>
      <c r="AV1078" s="119">
        <v>0.3</v>
      </c>
      <c r="AW1078" s="119">
        <v>6.4</v>
      </c>
      <c r="AX1078" s="120"/>
      <c r="AY1078" s="98">
        <f>SUM(AS1078:AX1078)</f>
        <v>6.7</v>
      </c>
      <c r="AZ1078" s="74"/>
    </row>
    <row r="1079" spans="2:52" ht="13.5" thickBot="1">
      <c r="B1079" s="73"/>
      <c r="C1079" s="224"/>
      <c r="D1079" s="236"/>
      <c r="E1079" s="230"/>
      <c r="F1079" s="221"/>
      <c r="G1079" s="212"/>
      <c r="H1079" s="212"/>
      <c r="I1079" s="218"/>
      <c r="J1079" s="218"/>
      <c r="K1079" s="221"/>
      <c r="L1079" s="221"/>
      <c r="M1079" s="218"/>
      <c r="N1079" s="218"/>
      <c r="O1079" s="218"/>
      <c r="P1079" s="212"/>
      <c r="Q1079" s="212"/>
      <c r="R1079" s="218"/>
      <c r="S1079" s="218"/>
      <c r="T1079" s="212"/>
      <c r="U1079" s="212"/>
      <c r="V1079" s="218"/>
      <c r="W1079" s="218"/>
      <c r="X1079" s="212"/>
      <c r="Y1079" s="212"/>
      <c r="Z1079" s="218"/>
      <c r="AA1079" s="218"/>
      <c r="AB1079" s="212"/>
      <c r="AC1079" s="212"/>
      <c r="AD1079" s="218"/>
      <c r="AE1079" s="218"/>
      <c r="AF1079" s="212"/>
      <c r="AG1079" s="212"/>
      <c r="AH1079" s="218"/>
      <c r="AI1079" s="218"/>
      <c r="AJ1079" s="212"/>
      <c r="AK1079" s="212"/>
      <c r="AL1079" s="212"/>
      <c r="AM1079" s="212"/>
      <c r="AN1079" s="215"/>
      <c r="AO1079" s="215"/>
      <c r="AP1079" s="215"/>
      <c r="AQ1079" s="209"/>
      <c r="AR1079" s="121" t="s">
        <v>124</v>
      </c>
      <c r="AS1079" s="121"/>
      <c r="AT1079" s="121"/>
      <c r="AU1079" s="121"/>
      <c r="AV1079" s="121"/>
      <c r="AW1079" s="121"/>
      <c r="AX1079" s="121"/>
      <c r="AY1079" s="122"/>
      <c r="AZ1079" s="74"/>
    </row>
    <row r="1080" spans="2:52" ht="13.5" thickBot="1">
      <c r="B1080" s="80"/>
      <c r="C1080" s="106"/>
      <c r="D1080" s="125" t="s">
        <v>108</v>
      </c>
      <c r="E1080" s="108" t="s">
        <v>109</v>
      </c>
      <c r="F1080" s="109"/>
      <c r="G1080" s="110"/>
      <c r="H1080" s="110"/>
      <c r="I1080" s="110"/>
      <c r="J1080" s="110"/>
      <c r="K1080" s="110"/>
      <c r="L1080" s="110"/>
      <c r="M1080" s="110"/>
      <c r="N1080" s="110"/>
      <c r="O1080" s="110"/>
      <c r="P1080" s="110"/>
      <c r="Q1080" s="110"/>
      <c r="R1080" s="110"/>
      <c r="S1080" s="110"/>
      <c r="T1080" s="110"/>
      <c r="U1080" s="110"/>
      <c r="V1080" s="110"/>
      <c r="W1080" s="110"/>
      <c r="X1080" s="110"/>
      <c r="Y1080" s="110"/>
      <c r="Z1080" s="110"/>
      <c r="AA1080" s="110"/>
      <c r="AB1080" s="110"/>
      <c r="AC1080" s="110"/>
      <c r="AD1080" s="110"/>
      <c r="AE1080" s="110"/>
      <c r="AF1080" s="110"/>
      <c r="AG1080" s="110"/>
      <c r="AH1080" s="110"/>
      <c r="AI1080" s="110"/>
      <c r="AJ1080" s="110"/>
      <c r="AK1080" s="110"/>
      <c r="AL1080" s="110"/>
      <c r="AM1080" s="110"/>
      <c r="AN1080" s="110"/>
      <c r="AO1080" s="110"/>
      <c r="AP1080" s="110"/>
      <c r="AQ1080" s="110"/>
      <c r="AR1080" s="110"/>
      <c r="AS1080" s="110"/>
      <c r="AT1080" s="110"/>
      <c r="AU1080" s="110"/>
      <c r="AV1080" s="110"/>
      <c r="AW1080" s="110"/>
      <c r="AX1080" s="114"/>
      <c r="AY1080" s="115"/>
      <c r="AZ1080" s="86"/>
    </row>
    <row r="1081" spans="2:52" ht="12.75">
      <c r="B1081" s="80"/>
      <c r="C1081" s="123" t="s">
        <v>851</v>
      </c>
      <c r="D1081" s="95" t="s">
        <v>370</v>
      </c>
      <c r="E1081" s="95"/>
      <c r="F1081" s="95"/>
      <c r="G1081" s="96">
        <f>SUM(G1082:G1083)</f>
        <v>0</v>
      </c>
      <c r="H1081" s="96">
        <f>SUM(H1082:H1083)</f>
        <v>0</v>
      </c>
      <c r="I1081" s="96">
        <f>SUM(I1082:I1083)</f>
        <v>0</v>
      </c>
      <c r="J1081" s="96">
        <f>SUM(J1082:J1083)</f>
        <v>0</v>
      </c>
      <c r="K1081" s="97"/>
      <c r="L1081" s="97"/>
      <c r="M1081" s="96">
        <f aca="true" t="shared" si="453" ref="M1081:AQ1081">SUM(M1082:M1083)</f>
        <v>0</v>
      </c>
      <c r="N1081" s="96">
        <f t="shared" si="453"/>
        <v>0</v>
      </c>
      <c r="O1081" s="96">
        <f t="shared" si="453"/>
        <v>0</v>
      </c>
      <c r="P1081" s="96">
        <f t="shared" si="453"/>
        <v>0</v>
      </c>
      <c r="Q1081" s="96">
        <f t="shared" si="453"/>
        <v>0</v>
      </c>
      <c r="R1081" s="96">
        <f t="shared" si="453"/>
        <v>0</v>
      </c>
      <c r="S1081" s="96">
        <f t="shared" si="453"/>
        <v>0</v>
      </c>
      <c r="T1081" s="96">
        <f t="shared" si="453"/>
        <v>0</v>
      </c>
      <c r="U1081" s="96">
        <f t="shared" si="453"/>
        <v>0</v>
      </c>
      <c r="V1081" s="96">
        <f t="shared" si="453"/>
        <v>0</v>
      </c>
      <c r="W1081" s="96">
        <f t="shared" si="453"/>
        <v>0</v>
      </c>
      <c r="X1081" s="96">
        <f t="shared" si="453"/>
        <v>0</v>
      </c>
      <c r="Y1081" s="96">
        <f t="shared" si="453"/>
        <v>0</v>
      </c>
      <c r="Z1081" s="96">
        <f t="shared" si="453"/>
        <v>0</v>
      </c>
      <c r="AA1081" s="96">
        <f t="shared" si="453"/>
        <v>0</v>
      </c>
      <c r="AB1081" s="96">
        <f t="shared" si="453"/>
        <v>0</v>
      </c>
      <c r="AC1081" s="96">
        <f t="shared" si="453"/>
        <v>0</v>
      </c>
      <c r="AD1081" s="96">
        <f t="shared" si="453"/>
        <v>0</v>
      </c>
      <c r="AE1081" s="96">
        <f t="shared" si="453"/>
        <v>0</v>
      </c>
      <c r="AF1081" s="96">
        <f t="shared" si="453"/>
        <v>0</v>
      </c>
      <c r="AG1081" s="96">
        <f t="shared" si="453"/>
        <v>0</v>
      </c>
      <c r="AH1081" s="96">
        <f t="shared" si="453"/>
        <v>0</v>
      </c>
      <c r="AI1081" s="96">
        <f t="shared" si="453"/>
        <v>0</v>
      </c>
      <c r="AJ1081" s="96">
        <f t="shared" si="453"/>
        <v>0</v>
      </c>
      <c r="AK1081" s="96">
        <f t="shared" si="453"/>
        <v>0</v>
      </c>
      <c r="AL1081" s="96">
        <f t="shared" si="453"/>
        <v>0</v>
      </c>
      <c r="AM1081" s="96">
        <f t="shared" si="453"/>
        <v>0</v>
      </c>
      <c r="AN1081" s="96">
        <f t="shared" si="453"/>
        <v>0</v>
      </c>
      <c r="AO1081" s="96">
        <f t="shared" si="453"/>
        <v>0</v>
      </c>
      <c r="AP1081" s="96">
        <f t="shared" si="453"/>
        <v>0</v>
      </c>
      <c r="AQ1081" s="96">
        <f t="shared" si="453"/>
        <v>0</v>
      </c>
      <c r="AR1081" s="90"/>
      <c r="AS1081" s="96">
        <f aca="true" t="shared" si="454" ref="AS1081:AY1081">SUM(AS1082:AS1083)/2</f>
        <v>0</v>
      </c>
      <c r="AT1081" s="96">
        <f t="shared" si="454"/>
        <v>0</v>
      </c>
      <c r="AU1081" s="96">
        <f t="shared" si="454"/>
        <v>0</v>
      </c>
      <c r="AV1081" s="96">
        <f t="shared" si="454"/>
        <v>0</v>
      </c>
      <c r="AW1081" s="96">
        <f t="shared" si="454"/>
        <v>0</v>
      </c>
      <c r="AX1081" s="96">
        <f t="shared" si="454"/>
        <v>0</v>
      </c>
      <c r="AY1081" s="98">
        <f t="shared" si="454"/>
        <v>0</v>
      </c>
      <c r="AZ1081" s="86"/>
    </row>
    <row r="1082" spans="2:52" ht="13.5" thickBot="1">
      <c r="B1082" s="80"/>
      <c r="C1082" s="101" t="s">
        <v>852</v>
      </c>
      <c r="D1082" s="127"/>
      <c r="E1082" s="103"/>
      <c r="F1082" s="103"/>
      <c r="G1082" s="104"/>
      <c r="H1082" s="104"/>
      <c r="I1082" s="104"/>
      <c r="J1082" s="104"/>
      <c r="K1082" s="104"/>
      <c r="L1082" s="104"/>
      <c r="M1082" s="104"/>
      <c r="N1082" s="104"/>
      <c r="O1082" s="104"/>
      <c r="P1082" s="104"/>
      <c r="Q1082" s="104"/>
      <c r="R1082" s="104"/>
      <c r="S1082" s="104"/>
      <c r="T1082" s="104"/>
      <c r="U1082" s="104"/>
      <c r="V1082" s="104"/>
      <c r="W1082" s="104"/>
      <c r="X1082" s="104"/>
      <c r="Y1082" s="104"/>
      <c r="Z1082" s="104"/>
      <c r="AA1082" s="104"/>
      <c r="AB1082" s="104"/>
      <c r="AC1082" s="104"/>
      <c r="AD1082" s="104"/>
      <c r="AE1082" s="104"/>
      <c r="AF1082" s="104"/>
      <c r="AG1082" s="104"/>
      <c r="AH1082" s="104"/>
      <c r="AI1082" s="104"/>
      <c r="AJ1082" s="104"/>
      <c r="AK1082" s="104"/>
      <c r="AL1082" s="104"/>
      <c r="AM1082" s="104"/>
      <c r="AN1082" s="104"/>
      <c r="AO1082" s="104"/>
      <c r="AP1082" s="104"/>
      <c r="AQ1082" s="104"/>
      <c r="AR1082" s="104"/>
      <c r="AS1082" s="104"/>
      <c r="AT1082" s="104"/>
      <c r="AU1082" s="104"/>
      <c r="AV1082" s="104"/>
      <c r="AW1082" s="104"/>
      <c r="AX1082" s="104"/>
      <c r="AY1082" s="105"/>
      <c r="AZ1082" s="86"/>
    </row>
    <row r="1083" spans="2:52" ht="13.5" thickBot="1">
      <c r="B1083" s="80"/>
      <c r="C1083" s="106"/>
      <c r="D1083" s="128" t="s">
        <v>108</v>
      </c>
      <c r="E1083" s="108" t="s">
        <v>109</v>
      </c>
      <c r="F1083" s="109"/>
      <c r="G1083" s="110"/>
      <c r="H1083" s="110"/>
      <c r="I1083" s="110"/>
      <c r="J1083" s="110"/>
      <c r="K1083" s="110"/>
      <c r="L1083" s="110"/>
      <c r="M1083" s="110"/>
      <c r="N1083" s="110"/>
      <c r="O1083" s="110"/>
      <c r="P1083" s="110"/>
      <c r="Q1083" s="110"/>
      <c r="R1083" s="110"/>
      <c r="S1083" s="110"/>
      <c r="T1083" s="110"/>
      <c r="U1083" s="110"/>
      <c r="V1083" s="110"/>
      <c r="W1083" s="110"/>
      <c r="X1083" s="110"/>
      <c r="Y1083" s="110"/>
      <c r="Z1083" s="110"/>
      <c r="AA1083" s="110"/>
      <c r="AB1083" s="110"/>
      <c r="AC1083" s="110"/>
      <c r="AD1083" s="110"/>
      <c r="AE1083" s="110"/>
      <c r="AF1083" s="110"/>
      <c r="AG1083" s="110"/>
      <c r="AH1083" s="110"/>
      <c r="AI1083" s="110"/>
      <c r="AJ1083" s="110"/>
      <c r="AK1083" s="110"/>
      <c r="AL1083" s="110"/>
      <c r="AM1083" s="110"/>
      <c r="AN1083" s="110"/>
      <c r="AO1083" s="110"/>
      <c r="AP1083" s="110"/>
      <c r="AQ1083" s="110"/>
      <c r="AR1083" s="110"/>
      <c r="AS1083" s="110"/>
      <c r="AT1083" s="110"/>
      <c r="AU1083" s="110"/>
      <c r="AV1083" s="110"/>
      <c r="AW1083" s="110"/>
      <c r="AX1083" s="114"/>
      <c r="AY1083" s="115"/>
      <c r="AZ1083" s="86"/>
    </row>
    <row r="1084" spans="2:52" ht="12.75">
      <c r="B1084" s="80"/>
      <c r="C1084" s="130" t="s">
        <v>853</v>
      </c>
      <c r="D1084" s="133" t="s">
        <v>854</v>
      </c>
      <c r="E1084" s="133"/>
      <c r="F1084" s="133"/>
      <c r="G1084" s="89">
        <f>SUM(G1085:G1110)</f>
        <v>0</v>
      </c>
      <c r="H1084" s="89">
        <f>SUM(H1085:H1110)</f>
        <v>0</v>
      </c>
      <c r="I1084" s="89">
        <f>SUM(I1085:I1110)</f>
        <v>6</v>
      </c>
      <c r="J1084" s="89">
        <f>SUM(J1085:J1110)</f>
        <v>3.2</v>
      </c>
      <c r="K1084" s="97"/>
      <c r="L1084" s="97"/>
      <c r="M1084" s="89">
        <f aca="true" t="shared" si="455" ref="M1084:AQ1084">SUM(M1085:M1110)</f>
        <v>103.37</v>
      </c>
      <c r="N1084" s="89">
        <f t="shared" si="455"/>
        <v>0</v>
      </c>
      <c r="O1084" s="89">
        <f t="shared" si="455"/>
        <v>0</v>
      </c>
      <c r="P1084" s="89">
        <f t="shared" si="455"/>
        <v>0</v>
      </c>
      <c r="Q1084" s="89">
        <f t="shared" si="455"/>
        <v>0</v>
      </c>
      <c r="R1084" s="89">
        <f t="shared" si="455"/>
        <v>6</v>
      </c>
      <c r="S1084" s="89">
        <f t="shared" si="455"/>
        <v>3.2</v>
      </c>
      <c r="T1084" s="89">
        <f t="shared" si="455"/>
        <v>0</v>
      </c>
      <c r="U1084" s="89">
        <f t="shared" si="455"/>
        <v>0</v>
      </c>
      <c r="V1084" s="89">
        <f t="shared" si="455"/>
        <v>0</v>
      </c>
      <c r="W1084" s="89">
        <f t="shared" si="455"/>
        <v>0</v>
      </c>
      <c r="X1084" s="89">
        <f t="shared" si="455"/>
        <v>0</v>
      </c>
      <c r="Y1084" s="89">
        <f t="shared" si="455"/>
        <v>0</v>
      </c>
      <c r="Z1084" s="89">
        <f t="shared" si="455"/>
        <v>0</v>
      </c>
      <c r="AA1084" s="89">
        <f t="shared" si="455"/>
        <v>0</v>
      </c>
      <c r="AB1084" s="89">
        <f t="shared" si="455"/>
        <v>0</v>
      </c>
      <c r="AC1084" s="89">
        <f t="shared" si="455"/>
        <v>0</v>
      </c>
      <c r="AD1084" s="89">
        <f t="shared" si="455"/>
        <v>0</v>
      </c>
      <c r="AE1084" s="89">
        <f t="shared" si="455"/>
        <v>0</v>
      </c>
      <c r="AF1084" s="89">
        <f t="shared" si="455"/>
        <v>0</v>
      </c>
      <c r="AG1084" s="89">
        <f t="shared" si="455"/>
        <v>0</v>
      </c>
      <c r="AH1084" s="89">
        <f t="shared" si="455"/>
        <v>0</v>
      </c>
      <c r="AI1084" s="89">
        <f t="shared" si="455"/>
        <v>0</v>
      </c>
      <c r="AJ1084" s="89">
        <f t="shared" si="455"/>
        <v>0</v>
      </c>
      <c r="AK1084" s="89">
        <f t="shared" si="455"/>
        <v>0</v>
      </c>
      <c r="AL1084" s="89">
        <f t="shared" si="455"/>
        <v>0</v>
      </c>
      <c r="AM1084" s="89">
        <f t="shared" si="455"/>
        <v>0</v>
      </c>
      <c r="AN1084" s="89">
        <f t="shared" si="455"/>
        <v>0</v>
      </c>
      <c r="AO1084" s="89">
        <f t="shared" si="455"/>
        <v>0</v>
      </c>
      <c r="AP1084" s="89">
        <f t="shared" si="455"/>
        <v>6</v>
      </c>
      <c r="AQ1084" s="89">
        <f t="shared" si="455"/>
        <v>3.2</v>
      </c>
      <c r="AR1084" s="90"/>
      <c r="AS1084" s="89">
        <f aca="true" t="shared" si="456" ref="AS1084:AY1084">SUM(AS1085:AS1110)/2</f>
        <v>103.37</v>
      </c>
      <c r="AT1084" s="89">
        <f t="shared" si="456"/>
        <v>0</v>
      </c>
      <c r="AU1084" s="89">
        <f t="shared" si="456"/>
        <v>0</v>
      </c>
      <c r="AV1084" s="89">
        <f t="shared" si="456"/>
        <v>0</v>
      </c>
      <c r="AW1084" s="89">
        <f t="shared" si="456"/>
        <v>0</v>
      </c>
      <c r="AX1084" s="89">
        <f t="shared" si="456"/>
        <v>0</v>
      </c>
      <c r="AY1084" s="91">
        <f t="shared" si="456"/>
        <v>103.37</v>
      </c>
      <c r="AZ1084" s="86"/>
    </row>
    <row r="1085" spans="2:52" ht="12.75">
      <c r="B1085" s="80"/>
      <c r="C1085" s="101" t="s">
        <v>855</v>
      </c>
      <c r="D1085" s="131"/>
      <c r="E1085" s="103"/>
      <c r="F1085" s="103"/>
      <c r="G1085" s="104"/>
      <c r="H1085" s="104"/>
      <c r="I1085" s="104"/>
      <c r="J1085" s="104"/>
      <c r="K1085" s="104"/>
      <c r="L1085" s="104"/>
      <c r="M1085" s="104"/>
      <c r="N1085" s="104"/>
      <c r="O1085" s="104"/>
      <c r="P1085" s="104"/>
      <c r="Q1085" s="104"/>
      <c r="R1085" s="104"/>
      <c r="S1085" s="104"/>
      <c r="T1085" s="104"/>
      <c r="U1085" s="104"/>
      <c r="V1085" s="104"/>
      <c r="W1085" s="104"/>
      <c r="X1085" s="104"/>
      <c r="Y1085" s="104"/>
      <c r="Z1085" s="104"/>
      <c r="AA1085" s="104"/>
      <c r="AB1085" s="104"/>
      <c r="AC1085" s="104"/>
      <c r="AD1085" s="104"/>
      <c r="AE1085" s="104"/>
      <c r="AF1085" s="104"/>
      <c r="AG1085" s="104"/>
      <c r="AH1085" s="104"/>
      <c r="AI1085" s="104"/>
      <c r="AJ1085" s="104"/>
      <c r="AK1085" s="104"/>
      <c r="AL1085" s="104"/>
      <c r="AM1085" s="104"/>
      <c r="AN1085" s="104"/>
      <c r="AO1085" s="104"/>
      <c r="AP1085" s="104"/>
      <c r="AQ1085" s="104"/>
      <c r="AR1085" s="104"/>
      <c r="AS1085" s="104"/>
      <c r="AT1085" s="104"/>
      <c r="AU1085" s="104"/>
      <c r="AV1085" s="104"/>
      <c r="AW1085" s="104"/>
      <c r="AX1085" s="104"/>
      <c r="AY1085" s="105"/>
      <c r="AZ1085" s="86"/>
    </row>
    <row r="1086" spans="2:52" ht="22.5">
      <c r="B1086" s="73"/>
      <c r="C1086" s="222" t="s">
        <v>856</v>
      </c>
      <c r="D1086" s="231" t="s">
        <v>857</v>
      </c>
      <c r="E1086" s="228"/>
      <c r="F1086" s="219" t="s">
        <v>121</v>
      </c>
      <c r="G1086" s="210"/>
      <c r="H1086" s="210"/>
      <c r="I1086" s="216">
        <v>0</v>
      </c>
      <c r="J1086" s="216">
        <v>0.8</v>
      </c>
      <c r="K1086" s="219">
        <v>2011</v>
      </c>
      <c r="L1086" s="219">
        <v>2011</v>
      </c>
      <c r="M1086" s="216">
        <f>AY1087</f>
        <v>15.13</v>
      </c>
      <c r="N1086" s="216"/>
      <c r="O1086" s="216">
        <v>0</v>
      </c>
      <c r="P1086" s="210"/>
      <c r="Q1086" s="210"/>
      <c r="R1086" s="216"/>
      <c r="S1086" s="216">
        <v>0.8</v>
      </c>
      <c r="T1086" s="210"/>
      <c r="U1086" s="210"/>
      <c r="V1086" s="216"/>
      <c r="W1086" s="216"/>
      <c r="X1086" s="210"/>
      <c r="Y1086" s="210"/>
      <c r="Z1086" s="216"/>
      <c r="AA1086" s="216"/>
      <c r="AB1086" s="210"/>
      <c r="AC1086" s="210"/>
      <c r="AD1086" s="216"/>
      <c r="AE1086" s="216"/>
      <c r="AF1086" s="210"/>
      <c r="AG1086" s="210"/>
      <c r="AH1086" s="216"/>
      <c r="AI1086" s="216"/>
      <c r="AJ1086" s="210"/>
      <c r="AK1086" s="210"/>
      <c r="AL1086" s="210"/>
      <c r="AM1086" s="210"/>
      <c r="AN1086" s="213">
        <f>P1086+T1086+X1086+AB1086+AF1086+AJ1086</f>
        <v>0</v>
      </c>
      <c r="AO1086" s="213">
        <f>Q1086+U1086+Y1086+AC1086+AG1086+AK1086</f>
        <v>0</v>
      </c>
      <c r="AP1086" s="213">
        <f>R1086+V1086+Z1086+AD1086+AH1086+AL1086</f>
        <v>0</v>
      </c>
      <c r="AQ1086" s="209">
        <f>S1086+W1086+AA1086+AE1086+AI1086+AM1086</f>
        <v>0.8</v>
      </c>
      <c r="AR1086" s="116" t="s">
        <v>122</v>
      </c>
      <c r="AS1086" s="117">
        <f aca="true" t="shared" si="457" ref="AS1086:AX1086">SUM(AS1087:AS1088)</f>
        <v>15.13</v>
      </c>
      <c r="AT1086" s="117">
        <f t="shared" si="457"/>
        <v>0</v>
      </c>
      <c r="AU1086" s="117">
        <f t="shared" si="457"/>
        <v>0</v>
      </c>
      <c r="AV1086" s="117">
        <f t="shared" si="457"/>
        <v>0</v>
      </c>
      <c r="AW1086" s="117">
        <f t="shared" si="457"/>
        <v>0</v>
      </c>
      <c r="AX1086" s="117">
        <f t="shared" si="457"/>
        <v>0</v>
      </c>
      <c r="AY1086" s="98">
        <f>SUM(AS1086:AX1086)</f>
        <v>15.13</v>
      </c>
      <c r="AZ1086" s="74"/>
    </row>
    <row r="1087" spans="2:52" ht="12.75">
      <c r="B1087" s="73"/>
      <c r="C1087" s="223"/>
      <c r="D1087" s="232"/>
      <c r="E1087" s="229"/>
      <c r="F1087" s="220"/>
      <c r="G1087" s="211"/>
      <c r="H1087" s="211"/>
      <c r="I1087" s="217"/>
      <c r="J1087" s="217"/>
      <c r="K1087" s="220"/>
      <c r="L1087" s="220"/>
      <c r="M1087" s="217"/>
      <c r="N1087" s="217"/>
      <c r="O1087" s="217"/>
      <c r="P1087" s="211"/>
      <c r="Q1087" s="211"/>
      <c r="R1087" s="217"/>
      <c r="S1087" s="217"/>
      <c r="T1087" s="211"/>
      <c r="U1087" s="211"/>
      <c r="V1087" s="217"/>
      <c r="W1087" s="217"/>
      <c r="X1087" s="211"/>
      <c r="Y1087" s="211"/>
      <c r="Z1087" s="217"/>
      <c r="AA1087" s="217"/>
      <c r="AB1087" s="211"/>
      <c r="AC1087" s="211"/>
      <c r="AD1087" s="217"/>
      <c r="AE1087" s="217"/>
      <c r="AF1087" s="211"/>
      <c r="AG1087" s="211"/>
      <c r="AH1087" s="217"/>
      <c r="AI1087" s="217"/>
      <c r="AJ1087" s="211"/>
      <c r="AK1087" s="211"/>
      <c r="AL1087" s="211"/>
      <c r="AM1087" s="211"/>
      <c r="AN1087" s="214"/>
      <c r="AO1087" s="214"/>
      <c r="AP1087" s="214"/>
      <c r="AQ1087" s="209"/>
      <c r="AR1087" s="118" t="s">
        <v>858</v>
      </c>
      <c r="AS1087" s="119">
        <v>15.13</v>
      </c>
      <c r="AT1087" s="119"/>
      <c r="AU1087" s="119"/>
      <c r="AV1087" s="119"/>
      <c r="AW1087" s="119"/>
      <c r="AX1087" s="120"/>
      <c r="AY1087" s="98">
        <f>SUM(AS1087:AX1087)</f>
        <v>15.13</v>
      </c>
      <c r="AZ1087" s="74"/>
    </row>
    <row r="1088" spans="2:52" ht="12.75">
      <c r="B1088" s="73"/>
      <c r="C1088" s="224"/>
      <c r="D1088" s="233"/>
      <c r="E1088" s="230"/>
      <c r="F1088" s="221"/>
      <c r="G1088" s="212"/>
      <c r="H1088" s="212"/>
      <c r="I1088" s="218"/>
      <c r="J1088" s="218"/>
      <c r="K1088" s="221"/>
      <c r="L1088" s="221"/>
      <c r="M1088" s="218"/>
      <c r="N1088" s="218"/>
      <c r="O1088" s="218"/>
      <c r="P1088" s="212"/>
      <c r="Q1088" s="212"/>
      <c r="R1088" s="218"/>
      <c r="S1088" s="218"/>
      <c r="T1088" s="212"/>
      <c r="U1088" s="212"/>
      <c r="V1088" s="218"/>
      <c r="W1088" s="218"/>
      <c r="X1088" s="212"/>
      <c r="Y1088" s="212"/>
      <c r="Z1088" s="218"/>
      <c r="AA1088" s="218"/>
      <c r="AB1088" s="212"/>
      <c r="AC1088" s="212"/>
      <c r="AD1088" s="218"/>
      <c r="AE1088" s="218"/>
      <c r="AF1088" s="212"/>
      <c r="AG1088" s="212"/>
      <c r="AH1088" s="218"/>
      <c r="AI1088" s="218"/>
      <c r="AJ1088" s="212"/>
      <c r="AK1088" s="212"/>
      <c r="AL1088" s="212"/>
      <c r="AM1088" s="212"/>
      <c r="AN1088" s="215"/>
      <c r="AO1088" s="215"/>
      <c r="AP1088" s="215"/>
      <c r="AQ1088" s="209"/>
      <c r="AR1088" s="121" t="s">
        <v>124</v>
      </c>
      <c r="AS1088" s="121"/>
      <c r="AT1088" s="121"/>
      <c r="AU1088" s="121"/>
      <c r="AV1088" s="121"/>
      <c r="AW1088" s="121"/>
      <c r="AX1088" s="121"/>
      <c r="AY1088" s="122"/>
      <c r="AZ1088" s="74"/>
    </row>
    <row r="1089" spans="2:52" ht="22.5">
      <c r="B1089" s="73"/>
      <c r="C1089" s="222" t="s">
        <v>859</v>
      </c>
      <c r="D1089" s="231" t="s">
        <v>860</v>
      </c>
      <c r="E1089" s="228"/>
      <c r="F1089" s="219" t="s">
        <v>121</v>
      </c>
      <c r="G1089" s="210"/>
      <c r="H1089" s="210"/>
      <c r="I1089" s="216">
        <v>1.5</v>
      </c>
      <c r="J1089" s="216">
        <v>0</v>
      </c>
      <c r="K1089" s="219">
        <v>2011</v>
      </c>
      <c r="L1089" s="219">
        <v>2011</v>
      </c>
      <c r="M1089" s="216">
        <f>AY1090</f>
        <v>10.72</v>
      </c>
      <c r="N1089" s="216"/>
      <c r="O1089" s="216">
        <v>0</v>
      </c>
      <c r="P1089" s="210"/>
      <c r="Q1089" s="210"/>
      <c r="R1089" s="216">
        <v>1.5</v>
      </c>
      <c r="S1089" s="216"/>
      <c r="T1089" s="210"/>
      <c r="U1089" s="210"/>
      <c r="V1089" s="216"/>
      <c r="W1089" s="216"/>
      <c r="X1089" s="210"/>
      <c r="Y1089" s="210"/>
      <c r="Z1089" s="216"/>
      <c r="AA1089" s="216"/>
      <c r="AB1089" s="210"/>
      <c r="AC1089" s="210"/>
      <c r="AD1089" s="216"/>
      <c r="AE1089" s="216"/>
      <c r="AF1089" s="210"/>
      <c r="AG1089" s="210"/>
      <c r="AH1089" s="216"/>
      <c r="AI1089" s="216"/>
      <c r="AJ1089" s="210"/>
      <c r="AK1089" s="210"/>
      <c r="AL1089" s="210"/>
      <c r="AM1089" s="210"/>
      <c r="AN1089" s="213">
        <f>P1089+T1089+X1089+AB1089+AF1089+AJ1089</f>
        <v>0</v>
      </c>
      <c r="AO1089" s="213">
        <f>Q1089+U1089+Y1089+AC1089+AG1089+AK1089</f>
        <v>0</v>
      </c>
      <c r="AP1089" s="213">
        <f>R1089+V1089+Z1089+AD1089+AH1089+AL1089</f>
        <v>1.5</v>
      </c>
      <c r="AQ1089" s="209">
        <f>S1089+W1089+AA1089+AE1089+AI1089+AM1089</f>
        <v>0</v>
      </c>
      <c r="AR1089" s="116" t="s">
        <v>122</v>
      </c>
      <c r="AS1089" s="117">
        <f aca="true" t="shared" si="458" ref="AS1089:AX1089">SUM(AS1090:AS1091)</f>
        <v>10.72</v>
      </c>
      <c r="AT1089" s="117">
        <f t="shared" si="458"/>
        <v>0</v>
      </c>
      <c r="AU1089" s="117">
        <f t="shared" si="458"/>
        <v>0</v>
      </c>
      <c r="AV1089" s="117">
        <f t="shared" si="458"/>
        <v>0</v>
      </c>
      <c r="AW1089" s="117">
        <f t="shared" si="458"/>
        <v>0</v>
      </c>
      <c r="AX1089" s="117">
        <f t="shared" si="458"/>
        <v>0</v>
      </c>
      <c r="AY1089" s="98">
        <f>SUM(AS1089:AX1089)</f>
        <v>10.72</v>
      </c>
      <c r="AZ1089" s="74"/>
    </row>
    <row r="1090" spans="2:52" ht="12.75">
      <c r="B1090" s="73"/>
      <c r="C1090" s="223"/>
      <c r="D1090" s="232"/>
      <c r="E1090" s="229"/>
      <c r="F1090" s="220"/>
      <c r="G1090" s="211"/>
      <c r="H1090" s="211"/>
      <c r="I1090" s="217"/>
      <c r="J1090" s="217"/>
      <c r="K1090" s="220"/>
      <c r="L1090" s="220"/>
      <c r="M1090" s="217"/>
      <c r="N1090" s="217"/>
      <c r="O1090" s="217"/>
      <c r="P1090" s="211"/>
      <c r="Q1090" s="211"/>
      <c r="R1090" s="217"/>
      <c r="S1090" s="217"/>
      <c r="T1090" s="211"/>
      <c r="U1090" s="211"/>
      <c r="V1090" s="217"/>
      <c r="W1090" s="217"/>
      <c r="X1090" s="211"/>
      <c r="Y1090" s="211"/>
      <c r="Z1090" s="217"/>
      <c r="AA1090" s="217"/>
      <c r="AB1090" s="211"/>
      <c r="AC1090" s="211"/>
      <c r="AD1090" s="217"/>
      <c r="AE1090" s="217"/>
      <c r="AF1090" s="211"/>
      <c r="AG1090" s="211"/>
      <c r="AH1090" s="217"/>
      <c r="AI1090" s="217"/>
      <c r="AJ1090" s="211"/>
      <c r="AK1090" s="211"/>
      <c r="AL1090" s="211"/>
      <c r="AM1090" s="211"/>
      <c r="AN1090" s="214"/>
      <c r="AO1090" s="214"/>
      <c r="AP1090" s="214"/>
      <c r="AQ1090" s="209"/>
      <c r="AR1090" s="118" t="s">
        <v>858</v>
      </c>
      <c r="AS1090" s="119">
        <v>10.72</v>
      </c>
      <c r="AT1090" s="119"/>
      <c r="AU1090" s="119"/>
      <c r="AV1090" s="119"/>
      <c r="AW1090" s="119"/>
      <c r="AX1090" s="120"/>
      <c r="AY1090" s="98">
        <f>SUM(AS1090:AX1090)</f>
        <v>10.72</v>
      </c>
      <c r="AZ1090" s="74"/>
    </row>
    <row r="1091" spans="2:52" ht="12.75">
      <c r="B1091" s="73"/>
      <c r="C1091" s="224"/>
      <c r="D1091" s="233"/>
      <c r="E1091" s="230"/>
      <c r="F1091" s="221"/>
      <c r="G1091" s="212"/>
      <c r="H1091" s="212"/>
      <c r="I1091" s="218"/>
      <c r="J1091" s="218"/>
      <c r="K1091" s="221"/>
      <c r="L1091" s="221"/>
      <c r="M1091" s="218"/>
      <c r="N1091" s="218"/>
      <c r="O1091" s="218"/>
      <c r="P1091" s="212"/>
      <c r="Q1091" s="212"/>
      <c r="R1091" s="218"/>
      <c r="S1091" s="218"/>
      <c r="T1091" s="212"/>
      <c r="U1091" s="212"/>
      <c r="V1091" s="218"/>
      <c r="W1091" s="218"/>
      <c r="X1091" s="212"/>
      <c r="Y1091" s="212"/>
      <c r="Z1091" s="218"/>
      <c r="AA1091" s="218"/>
      <c r="AB1091" s="212"/>
      <c r="AC1091" s="212"/>
      <c r="AD1091" s="218"/>
      <c r="AE1091" s="218"/>
      <c r="AF1091" s="212"/>
      <c r="AG1091" s="212"/>
      <c r="AH1091" s="218"/>
      <c r="AI1091" s="218"/>
      <c r="AJ1091" s="212"/>
      <c r="AK1091" s="212"/>
      <c r="AL1091" s="212"/>
      <c r="AM1091" s="212"/>
      <c r="AN1091" s="215"/>
      <c r="AO1091" s="215"/>
      <c r="AP1091" s="215"/>
      <c r="AQ1091" s="209"/>
      <c r="AR1091" s="121" t="s">
        <v>124</v>
      </c>
      <c r="AS1091" s="121"/>
      <c r="AT1091" s="121"/>
      <c r="AU1091" s="121"/>
      <c r="AV1091" s="121"/>
      <c r="AW1091" s="121"/>
      <c r="AX1091" s="121"/>
      <c r="AY1091" s="122"/>
      <c r="AZ1091" s="74"/>
    </row>
    <row r="1092" spans="2:52" ht="22.5">
      <c r="B1092" s="73"/>
      <c r="C1092" s="222" t="s">
        <v>861</v>
      </c>
      <c r="D1092" s="231" t="s">
        <v>862</v>
      </c>
      <c r="E1092" s="228"/>
      <c r="F1092" s="219" t="s">
        <v>121</v>
      </c>
      <c r="G1092" s="210"/>
      <c r="H1092" s="210"/>
      <c r="I1092" s="216">
        <v>0</v>
      </c>
      <c r="J1092" s="216">
        <v>0.8</v>
      </c>
      <c r="K1092" s="219">
        <v>2011</v>
      </c>
      <c r="L1092" s="219">
        <v>2011</v>
      </c>
      <c r="M1092" s="216">
        <f>AY1093</f>
        <v>15.12</v>
      </c>
      <c r="N1092" s="216"/>
      <c r="O1092" s="216">
        <v>0</v>
      </c>
      <c r="P1092" s="210"/>
      <c r="Q1092" s="210"/>
      <c r="R1092" s="216"/>
      <c r="S1092" s="216">
        <v>0.8</v>
      </c>
      <c r="T1092" s="210"/>
      <c r="U1092" s="210"/>
      <c r="V1092" s="216"/>
      <c r="W1092" s="216"/>
      <c r="X1092" s="210"/>
      <c r="Y1092" s="210"/>
      <c r="Z1092" s="216"/>
      <c r="AA1092" s="216"/>
      <c r="AB1092" s="210"/>
      <c r="AC1092" s="210"/>
      <c r="AD1092" s="216"/>
      <c r="AE1092" s="216"/>
      <c r="AF1092" s="210"/>
      <c r="AG1092" s="210"/>
      <c r="AH1092" s="216"/>
      <c r="AI1092" s="216"/>
      <c r="AJ1092" s="210"/>
      <c r="AK1092" s="210"/>
      <c r="AL1092" s="210"/>
      <c r="AM1092" s="210"/>
      <c r="AN1092" s="213">
        <f>P1092+T1092+X1092+AB1092+AF1092+AJ1092</f>
        <v>0</v>
      </c>
      <c r="AO1092" s="213">
        <f>Q1092+U1092+Y1092+AC1092+AG1092+AK1092</f>
        <v>0</v>
      </c>
      <c r="AP1092" s="213">
        <f>R1092+V1092+Z1092+AD1092+AH1092+AL1092</f>
        <v>0</v>
      </c>
      <c r="AQ1092" s="209">
        <f>S1092+W1092+AA1092+AE1092+AI1092+AM1092</f>
        <v>0.8</v>
      </c>
      <c r="AR1092" s="116" t="s">
        <v>122</v>
      </c>
      <c r="AS1092" s="117">
        <f aca="true" t="shared" si="459" ref="AS1092:AX1092">SUM(AS1093:AS1094)</f>
        <v>15.12</v>
      </c>
      <c r="AT1092" s="117">
        <f t="shared" si="459"/>
        <v>0</v>
      </c>
      <c r="AU1092" s="117">
        <f t="shared" si="459"/>
        <v>0</v>
      </c>
      <c r="AV1092" s="117">
        <f t="shared" si="459"/>
        <v>0</v>
      </c>
      <c r="AW1092" s="117">
        <f t="shared" si="459"/>
        <v>0</v>
      </c>
      <c r="AX1092" s="117">
        <f t="shared" si="459"/>
        <v>0</v>
      </c>
      <c r="AY1092" s="98">
        <f>SUM(AS1092:AX1092)</f>
        <v>15.12</v>
      </c>
      <c r="AZ1092" s="74"/>
    </row>
    <row r="1093" spans="2:52" ht="12.75">
      <c r="B1093" s="73"/>
      <c r="C1093" s="223"/>
      <c r="D1093" s="232"/>
      <c r="E1093" s="229"/>
      <c r="F1093" s="220"/>
      <c r="G1093" s="211"/>
      <c r="H1093" s="211"/>
      <c r="I1093" s="217"/>
      <c r="J1093" s="217"/>
      <c r="K1093" s="220"/>
      <c r="L1093" s="220"/>
      <c r="M1093" s="217"/>
      <c r="N1093" s="217"/>
      <c r="O1093" s="217"/>
      <c r="P1093" s="211"/>
      <c r="Q1093" s="211"/>
      <c r="R1093" s="217"/>
      <c r="S1093" s="217"/>
      <c r="T1093" s="211"/>
      <c r="U1093" s="211"/>
      <c r="V1093" s="217"/>
      <c r="W1093" s="217"/>
      <c r="X1093" s="211"/>
      <c r="Y1093" s="211"/>
      <c r="Z1093" s="217"/>
      <c r="AA1093" s="217"/>
      <c r="AB1093" s="211"/>
      <c r="AC1093" s="211"/>
      <c r="AD1093" s="217"/>
      <c r="AE1093" s="217"/>
      <c r="AF1093" s="211"/>
      <c r="AG1093" s="211"/>
      <c r="AH1093" s="217"/>
      <c r="AI1093" s="217"/>
      <c r="AJ1093" s="211"/>
      <c r="AK1093" s="211"/>
      <c r="AL1093" s="211"/>
      <c r="AM1093" s="211"/>
      <c r="AN1093" s="214"/>
      <c r="AO1093" s="214"/>
      <c r="AP1093" s="214"/>
      <c r="AQ1093" s="209"/>
      <c r="AR1093" s="118" t="s">
        <v>858</v>
      </c>
      <c r="AS1093" s="119">
        <v>15.12</v>
      </c>
      <c r="AT1093" s="119"/>
      <c r="AU1093" s="119"/>
      <c r="AV1093" s="119"/>
      <c r="AW1093" s="119"/>
      <c r="AX1093" s="120"/>
      <c r="AY1093" s="98">
        <f>SUM(AS1093:AX1093)</f>
        <v>15.12</v>
      </c>
      <c r="AZ1093" s="74"/>
    </row>
    <row r="1094" spans="2:52" ht="12.75">
      <c r="B1094" s="73"/>
      <c r="C1094" s="224"/>
      <c r="D1094" s="233"/>
      <c r="E1094" s="230"/>
      <c r="F1094" s="221"/>
      <c r="G1094" s="212"/>
      <c r="H1094" s="212"/>
      <c r="I1094" s="218"/>
      <c r="J1094" s="218"/>
      <c r="K1094" s="221"/>
      <c r="L1094" s="221"/>
      <c r="M1094" s="218"/>
      <c r="N1094" s="218"/>
      <c r="O1094" s="218"/>
      <c r="P1094" s="212"/>
      <c r="Q1094" s="212"/>
      <c r="R1094" s="218"/>
      <c r="S1094" s="218"/>
      <c r="T1094" s="212"/>
      <c r="U1094" s="212"/>
      <c r="V1094" s="218"/>
      <c r="W1094" s="218"/>
      <c r="X1094" s="212"/>
      <c r="Y1094" s="212"/>
      <c r="Z1094" s="218"/>
      <c r="AA1094" s="218"/>
      <c r="AB1094" s="212"/>
      <c r="AC1094" s="212"/>
      <c r="AD1094" s="218"/>
      <c r="AE1094" s="218"/>
      <c r="AF1094" s="212"/>
      <c r="AG1094" s="212"/>
      <c r="AH1094" s="218"/>
      <c r="AI1094" s="218"/>
      <c r="AJ1094" s="212"/>
      <c r="AK1094" s="212"/>
      <c r="AL1094" s="212"/>
      <c r="AM1094" s="212"/>
      <c r="AN1094" s="215"/>
      <c r="AO1094" s="215"/>
      <c r="AP1094" s="215"/>
      <c r="AQ1094" s="209"/>
      <c r="AR1094" s="121" t="s">
        <v>124</v>
      </c>
      <c r="AS1094" s="121"/>
      <c r="AT1094" s="121"/>
      <c r="AU1094" s="121"/>
      <c r="AV1094" s="121"/>
      <c r="AW1094" s="121"/>
      <c r="AX1094" s="121"/>
      <c r="AY1094" s="122"/>
      <c r="AZ1094" s="74"/>
    </row>
    <row r="1095" spans="2:52" ht="22.5">
      <c r="B1095" s="73"/>
      <c r="C1095" s="222" t="s">
        <v>863</v>
      </c>
      <c r="D1095" s="231" t="s">
        <v>864</v>
      </c>
      <c r="E1095" s="228"/>
      <c r="F1095" s="219" t="s">
        <v>121</v>
      </c>
      <c r="G1095" s="210"/>
      <c r="H1095" s="210"/>
      <c r="I1095" s="216">
        <v>1.5</v>
      </c>
      <c r="J1095" s="216">
        <v>0</v>
      </c>
      <c r="K1095" s="219">
        <v>2011</v>
      </c>
      <c r="L1095" s="219">
        <v>2011</v>
      </c>
      <c r="M1095" s="216">
        <f>AY1096</f>
        <v>10.72</v>
      </c>
      <c r="N1095" s="216"/>
      <c r="O1095" s="216">
        <v>0</v>
      </c>
      <c r="P1095" s="210"/>
      <c r="Q1095" s="210"/>
      <c r="R1095" s="216">
        <v>1.5</v>
      </c>
      <c r="S1095" s="216"/>
      <c r="T1095" s="210"/>
      <c r="U1095" s="210"/>
      <c r="V1095" s="216"/>
      <c r="W1095" s="216"/>
      <c r="X1095" s="210"/>
      <c r="Y1095" s="210"/>
      <c r="Z1095" s="216"/>
      <c r="AA1095" s="216"/>
      <c r="AB1095" s="210"/>
      <c r="AC1095" s="210"/>
      <c r="AD1095" s="216"/>
      <c r="AE1095" s="216"/>
      <c r="AF1095" s="210"/>
      <c r="AG1095" s="210"/>
      <c r="AH1095" s="216"/>
      <c r="AI1095" s="216"/>
      <c r="AJ1095" s="210"/>
      <c r="AK1095" s="210"/>
      <c r="AL1095" s="210"/>
      <c r="AM1095" s="210"/>
      <c r="AN1095" s="213">
        <f>P1095+T1095+X1095+AB1095+AF1095+AJ1095</f>
        <v>0</v>
      </c>
      <c r="AO1095" s="213">
        <f>Q1095+U1095+Y1095+AC1095+AG1095+AK1095</f>
        <v>0</v>
      </c>
      <c r="AP1095" s="213">
        <f>R1095+V1095+Z1095+AD1095+AH1095+AL1095</f>
        <v>1.5</v>
      </c>
      <c r="AQ1095" s="209">
        <f>S1095+W1095+AA1095+AE1095+AI1095+AM1095</f>
        <v>0</v>
      </c>
      <c r="AR1095" s="116" t="s">
        <v>122</v>
      </c>
      <c r="AS1095" s="117">
        <f aca="true" t="shared" si="460" ref="AS1095:AX1095">SUM(AS1096:AS1097)</f>
        <v>10.72</v>
      </c>
      <c r="AT1095" s="117">
        <f t="shared" si="460"/>
        <v>0</v>
      </c>
      <c r="AU1095" s="117">
        <f t="shared" si="460"/>
        <v>0</v>
      </c>
      <c r="AV1095" s="117">
        <f t="shared" si="460"/>
        <v>0</v>
      </c>
      <c r="AW1095" s="117">
        <f t="shared" si="460"/>
        <v>0</v>
      </c>
      <c r="AX1095" s="117">
        <f t="shared" si="460"/>
        <v>0</v>
      </c>
      <c r="AY1095" s="98">
        <f>SUM(AS1095:AX1095)</f>
        <v>10.72</v>
      </c>
      <c r="AZ1095" s="74"/>
    </row>
    <row r="1096" spans="2:52" ht="12.75">
      <c r="B1096" s="73"/>
      <c r="C1096" s="223"/>
      <c r="D1096" s="232"/>
      <c r="E1096" s="229"/>
      <c r="F1096" s="220"/>
      <c r="G1096" s="211"/>
      <c r="H1096" s="211"/>
      <c r="I1096" s="217"/>
      <c r="J1096" s="217"/>
      <c r="K1096" s="220"/>
      <c r="L1096" s="220"/>
      <c r="M1096" s="217"/>
      <c r="N1096" s="217"/>
      <c r="O1096" s="217"/>
      <c r="P1096" s="211"/>
      <c r="Q1096" s="211"/>
      <c r="R1096" s="217"/>
      <c r="S1096" s="217"/>
      <c r="T1096" s="211"/>
      <c r="U1096" s="211"/>
      <c r="V1096" s="217"/>
      <c r="W1096" s="217"/>
      <c r="X1096" s="211"/>
      <c r="Y1096" s="211"/>
      <c r="Z1096" s="217"/>
      <c r="AA1096" s="217"/>
      <c r="AB1096" s="211"/>
      <c r="AC1096" s="211"/>
      <c r="AD1096" s="217"/>
      <c r="AE1096" s="217"/>
      <c r="AF1096" s="211"/>
      <c r="AG1096" s="211"/>
      <c r="AH1096" s="217"/>
      <c r="AI1096" s="217"/>
      <c r="AJ1096" s="211"/>
      <c r="AK1096" s="211"/>
      <c r="AL1096" s="211"/>
      <c r="AM1096" s="211"/>
      <c r="AN1096" s="214"/>
      <c r="AO1096" s="214"/>
      <c r="AP1096" s="214"/>
      <c r="AQ1096" s="209"/>
      <c r="AR1096" s="118" t="s">
        <v>858</v>
      </c>
      <c r="AS1096" s="119">
        <v>10.72</v>
      </c>
      <c r="AT1096" s="119"/>
      <c r="AU1096" s="119"/>
      <c r="AV1096" s="119"/>
      <c r="AW1096" s="119"/>
      <c r="AX1096" s="120"/>
      <c r="AY1096" s="98">
        <f>SUM(AS1096:AX1096)</f>
        <v>10.72</v>
      </c>
      <c r="AZ1096" s="74"/>
    </row>
    <row r="1097" spans="2:52" ht="12.75">
      <c r="B1097" s="73"/>
      <c r="C1097" s="224"/>
      <c r="D1097" s="233"/>
      <c r="E1097" s="230"/>
      <c r="F1097" s="221"/>
      <c r="G1097" s="212"/>
      <c r="H1097" s="212"/>
      <c r="I1097" s="218"/>
      <c r="J1097" s="218"/>
      <c r="K1097" s="221"/>
      <c r="L1097" s="221"/>
      <c r="M1097" s="218"/>
      <c r="N1097" s="218"/>
      <c r="O1097" s="218"/>
      <c r="P1097" s="212"/>
      <c r="Q1097" s="212"/>
      <c r="R1097" s="218"/>
      <c r="S1097" s="218"/>
      <c r="T1097" s="212"/>
      <c r="U1097" s="212"/>
      <c r="V1097" s="218"/>
      <c r="W1097" s="218"/>
      <c r="X1097" s="212"/>
      <c r="Y1097" s="212"/>
      <c r="Z1097" s="218"/>
      <c r="AA1097" s="218"/>
      <c r="AB1097" s="212"/>
      <c r="AC1097" s="212"/>
      <c r="AD1097" s="218"/>
      <c r="AE1097" s="218"/>
      <c r="AF1097" s="212"/>
      <c r="AG1097" s="212"/>
      <c r="AH1097" s="218"/>
      <c r="AI1097" s="218"/>
      <c r="AJ1097" s="212"/>
      <c r="AK1097" s="212"/>
      <c r="AL1097" s="212"/>
      <c r="AM1097" s="212"/>
      <c r="AN1097" s="215"/>
      <c r="AO1097" s="215"/>
      <c r="AP1097" s="215"/>
      <c r="AQ1097" s="209"/>
      <c r="AR1097" s="121" t="s">
        <v>124</v>
      </c>
      <c r="AS1097" s="121"/>
      <c r="AT1097" s="121"/>
      <c r="AU1097" s="121"/>
      <c r="AV1097" s="121"/>
      <c r="AW1097" s="121"/>
      <c r="AX1097" s="121"/>
      <c r="AY1097" s="122"/>
      <c r="AZ1097" s="74"/>
    </row>
    <row r="1098" spans="2:52" ht="22.5">
      <c r="B1098" s="73"/>
      <c r="C1098" s="222" t="s">
        <v>865</v>
      </c>
      <c r="D1098" s="231" t="s">
        <v>866</v>
      </c>
      <c r="E1098" s="228"/>
      <c r="F1098" s="219" t="s">
        <v>121</v>
      </c>
      <c r="G1098" s="210"/>
      <c r="H1098" s="210"/>
      <c r="I1098" s="216">
        <v>0</v>
      </c>
      <c r="J1098" s="216">
        <v>0.8</v>
      </c>
      <c r="K1098" s="219">
        <v>2011</v>
      </c>
      <c r="L1098" s="219">
        <v>2011</v>
      </c>
      <c r="M1098" s="216">
        <f>AY1099</f>
        <v>15.12</v>
      </c>
      <c r="N1098" s="216"/>
      <c r="O1098" s="216">
        <v>0</v>
      </c>
      <c r="P1098" s="210"/>
      <c r="Q1098" s="210"/>
      <c r="R1098" s="216"/>
      <c r="S1098" s="216">
        <v>0.8</v>
      </c>
      <c r="T1098" s="210"/>
      <c r="U1098" s="210"/>
      <c r="V1098" s="216"/>
      <c r="W1098" s="216"/>
      <c r="X1098" s="210"/>
      <c r="Y1098" s="210"/>
      <c r="Z1098" s="216"/>
      <c r="AA1098" s="216"/>
      <c r="AB1098" s="210"/>
      <c r="AC1098" s="210"/>
      <c r="AD1098" s="216"/>
      <c r="AE1098" s="216"/>
      <c r="AF1098" s="210"/>
      <c r="AG1098" s="210"/>
      <c r="AH1098" s="216"/>
      <c r="AI1098" s="216"/>
      <c r="AJ1098" s="210"/>
      <c r="AK1098" s="210"/>
      <c r="AL1098" s="210"/>
      <c r="AM1098" s="210"/>
      <c r="AN1098" s="213">
        <f>P1098+T1098+X1098+AB1098+AF1098+AJ1098</f>
        <v>0</v>
      </c>
      <c r="AO1098" s="213">
        <f>Q1098+U1098+Y1098+AC1098+AG1098+AK1098</f>
        <v>0</v>
      </c>
      <c r="AP1098" s="213">
        <f>R1098+V1098+Z1098+AD1098+AH1098+AL1098</f>
        <v>0</v>
      </c>
      <c r="AQ1098" s="209">
        <f>S1098+W1098+AA1098+AE1098+AI1098+AM1098</f>
        <v>0.8</v>
      </c>
      <c r="AR1098" s="116" t="s">
        <v>122</v>
      </c>
      <c r="AS1098" s="117">
        <f aca="true" t="shared" si="461" ref="AS1098:AX1098">SUM(AS1099:AS1100)</f>
        <v>15.12</v>
      </c>
      <c r="AT1098" s="117">
        <f t="shared" si="461"/>
        <v>0</v>
      </c>
      <c r="AU1098" s="117">
        <f t="shared" si="461"/>
        <v>0</v>
      </c>
      <c r="AV1098" s="117">
        <f t="shared" si="461"/>
        <v>0</v>
      </c>
      <c r="AW1098" s="117">
        <f t="shared" si="461"/>
        <v>0</v>
      </c>
      <c r="AX1098" s="117">
        <f t="shared" si="461"/>
        <v>0</v>
      </c>
      <c r="AY1098" s="98">
        <f>SUM(AS1098:AX1098)</f>
        <v>15.12</v>
      </c>
      <c r="AZ1098" s="74"/>
    </row>
    <row r="1099" spans="2:52" ht="12.75">
      <c r="B1099" s="73"/>
      <c r="C1099" s="223"/>
      <c r="D1099" s="232"/>
      <c r="E1099" s="229"/>
      <c r="F1099" s="220"/>
      <c r="G1099" s="211"/>
      <c r="H1099" s="211"/>
      <c r="I1099" s="217"/>
      <c r="J1099" s="217"/>
      <c r="K1099" s="220"/>
      <c r="L1099" s="220"/>
      <c r="M1099" s="217"/>
      <c r="N1099" s="217"/>
      <c r="O1099" s="217"/>
      <c r="P1099" s="211"/>
      <c r="Q1099" s="211"/>
      <c r="R1099" s="217"/>
      <c r="S1099" s="217"/>
      <c r="T1099" s="211"/>
      <c r="U1099" s="211"/>
      <c r="V1099" s="217"/>
      <c r="W1099" s="217"/>
      <c r="X1099" s="211"/>
      <c r="Y1099" s="211"/>
      <c r="Z1099" s="217"/>
      <c r="AA1099" s="217"/>
      <c r="AB1099" s="211"/>
      <c r="AC1099" s="211"/>
      <c r="AD1099" s="217"/>
      <c r="AE1099" s="217"/>
      <c r="AF1099" s="211"/>
      <c r="AG1099" s="211"/>
      <c r="AH1099" s="217"/>
      <c r="AI1099" s="217"/>
      <c r="AJ1099" s="211"/>
      <c r="AK1099" s="211"/>
      <c r="AL1099" s="211"/>
      <c r="AM1099" s="211"/>
      <c r="AN1099" s="214"/>
      <c r="AO1099" s="214"/>
      <c r="AP1099" s="214"/>
      <c r="AQ1099" s="209"/>
      <c r="AR1099" s="118" t="s">
        <v>858</v>
      </c>
      <c r="AS1099" s="119">
        <v>15.12</v>
      </c>
      <c r="AT1099" s="119"/>
      <c r="AU1099" s="119"/>
      <c r="AV1099" s="119"/>
      <c r="AW1099" s="119"/>
      <c r="AX1099" s="120"/>
      <c r="AY1099" s="98">
        <f>SUM(AS1099:AX1099)</f>
        <v>15.12</v>
      </c>
      <c r="AZ1099" s="74"/>
    </row>
    <row r="1100" spans="2:52" ht="12.75">
      <c r="B1100" s="73"/>
      <c r="C1100" s="224"/>
      <c r="D1100" s="233"/>
      <c r="E1100" s="230"/>
      <c r="F1100" s="221"/>
      <c r="G1100" s="212"/>
      <c r="H1100" s="212"/>
      <c r="I1100" s="218"/>
      <c r="J1100" s="218"/>
      <c r="K1100" s="221"/>
      <c r="L1100" s="221"/>
      <c r="M1100" s="218"/>
      <c r="N1100" s="218"/>
      <c r="O1100" s="218"/>
      <c r="P1100" s="212"/>
      <c r="Q1100" s="212"/>
      <c r="R1100" s="218"/>
      <c r="S1100" s="218"/>
      <c r="T1100" s="212"/>
      <c r="U1100" s="212"/>
      <c r="V1100" s="218"/>
      <c r="W1100" s="218"/>
      <c r="X1100" s="212"/>
      <c r="Y1100" s="212"/>
      <c r="Z1100" s="218"/>
      <c r="AA1100" s="218"/>
      <c r="AB1100" s="212"/>
      <c r="AC1100" s="212"/>
      <c r="AD1100" s="218"/>
      <c r="AE1100" s="218"/>
      <c r="AF1100" s="212"/>
      <c r="AG1100" s="212"/>
      <c r="AH1100" s="218"/>
      <c r="AI1100" s="218"/>
      <c r="AJ1100" s="212"/>
      <c r="AK1100" s="212"/>
      <c r="AL1100" s="212"/>
      <c r="AM1100" s="212"/>
      <c r="AN1100" s="215"/>
      <c r="AO1100" s="215"/>
      <c r="AP1100" s="215"/>
      <c r="AQ1100" s="209"/>
      <c r="AR1100" s="121" t="s">
        <v>124</v>
      </c>
      <c r="AS1100" s="121"/>
      <c r="AT1100" s="121"/>
      <c r="AU1100" s="121"/>
      <c r="AV1100" s="121"/>
      <c r="AW1100" s="121"/>
      <c r="AX1100" s="121"/>
      <c r="AY1100" s="122"/>
      <c r="AZ1100" s="74"/>
    </row>
    <row r="1101" spans="2:52" ht="22.5">
      <c r="B1101" s="73"/>
      <c r="C1101" s="222" t="s">
        <v>867</v>
      </c>
      <c r="D1101" s="231" t="s">
        <v>868</v>
      </c>
      <c r="E1101" s="228"/>
      <c r="F1101" s="219" t="s">
        <v>121</v>
      </c>
      <c r="G1101" s="210"/>
      <c r="H1101" s="210"/>
      <c r="I1101" s="216">
        <v>1.5</v>
      </c>
      <c r="J1101" s="216">
        <v>0</v>
      </c>
      <c r="K1101" s="219">
        <v>2011</v>
      </c>
      <c r="L1101" s="219">
        <v>2011</v>
      </c>
      <c r="M1101" s="216">
        <f>AY1102</f>
        <v>10.72</v>
      </c>
      <c r="N1101" s="216"/>
      <c r="O1101" s="216">
        <v>0</v>
      </c>
      <c r="P1101" s="210"/>
      <c r="Q1101" s="210"/>
      <c r="R1101" s="216">
        <v>1.5</v>
      </c>
      <c r="S1101" s="216"/>
      <c r="T1101" s="210"/>
      <c r="U1101" s="210"/>
      <c r="V1101" s="216"/>
      <c r="W1101" s="216"/>
      <c r="X1101" s="210"/>
      <c r="Y1101" s="210"/>
      <c r="Z1101" s="216"/>
      <c r="AA1101" s="216"/>
      <c r="AB1101" s="210"/>
      <c r="AC1101" s="210"/>
      <c r="AD1101" s="216"/>
      <c r="AE1101" s="216"/>
      <c r="AF1101" s="210"/>
      <c r="AG1101" s="210"/>
      <c r="AH1101" s="216"/>
      <c r="AI1101" s="216"/>
      <c r="AJ1101" s="210"/>
      <c r="AK1101" s="210"/>
      <c r="AL1101" s="210"/>
      <c r="AM1101" s="210"/>
      <c r="AN1101" s="213">
        <f>P1101+T1101+X1101+AB1101+AF1101+AJ1101</f>
        <v>0</v>
      </c>
      <c r="AO1101" s="213">
        <f>Q1101+U1101+Y1101+AC1101+AG1101+AK1101</f>
        <v>0</v>
      </c>
      <c r="AP1101" s="213">
        <f>R1101+V1101+Z1101+AD1101+AH1101+AL1101</f>
        <v>1.5</v>
      </c>
      <c r="AQ1101" s="209">
        <f>S1101+W1101+AA1101+AE1101+AI1101+AM1101</f>
        <v>0</v>
      </c>
      <c r="AR1101" s="116" t="s">
        <v>122</v>
      </c>
      <c r="AS1101" s="117">
        <f aca="true" t="shared" si="462" ref="AS1101:AX1101">SUM(AS1102:AS1103)</f>
        <v>10.72</v>
      </c>
      <c r="AT1101" s="117">
        <f t="shared" si="462"/>
        <v>0</v>
      </c>
      <c r="AU1101" s="117">
        <f t="shared" si="462"/>
        <v>0</v>
      </c>
      <c r="AV1101" s="117">
        <f t="shared" si="462"/>
        <v>0</v>
      </c>
      <c r="AW1101" s="117">
        <f t="shared" si="462"/>
        <v>0</v>
      </c>
      <c r="AX1101" s="117">
        <f t="shared" si="462"/>
        <v>0</v>
      </c>
      <c r="AY1101" s="98">
        <f>SUM(AS1101:AX1101)</f>
        <v>10.72</v>
      </c>
      <c r="AZ1101" s="74"/>
    </row>
    <row r="1102" spans="2:52" ht="12.75">
      <c r="B1102" s="73"/>
      <c r="C1102" s="223"/>
      <c r="D1102" s="232"/>
      <c r="E1102" s="229"/>
      <c r="F1102" s="220"/>
      <c r="G1102" s="211"/>
      <c r="H1102" s="211"/>
      <c r="I1102" s="217"/>
      <c r="J1102" s="217"/>
      <c r="K1102" s="220"/>
      <c r="L1102" s="220"/>
      <c r="M1102" s="217"/>
      <c r="N1102" s="217"/>
      <c r="O1102" s="217"/>
      <c r="P1102" s="211"/>
      <c r="Q1102" s="211"/>
      <c r="R1102" s="217"/>
      <c r="S1102" s="217"/>
      <c r="T1102" s="211"/>
      <c r="U1102" s="211"/>
      <c r="V1102" s="217"/>
      <c r="W1102" s="217"/>
      <c r="X1102" s="211"/>
      <c r="Y1102" s="211"/>
      <c r="Z1102" s="217"/>
      <c r="AA1102" s="217"/>
      <c r="AB1102" s="211"/>
      <c r="AC1102" s="211"/>
      <c r="AD1102" s="217"/>
      <c r="AE1102" s="217"/>
      <c r="AF1102" s="211"/>
      <c r="AG1102" s="211"/>
      <c r="AH1102" s="217"/>
      <c r="AI1102" s="217"/>
      <c r="AJ1102" s="211"/>
      <c r="AK1102" s="211"/>
      <c r="AL1102" s="211"/>
      <c r="AM1102" s="211"/>
      <c r="AN1102" s="214"/>
      <c r="AO1102" s="214"/>
      <c r="AP1102" s="214"/>
      <c r="AQ1102" s="209"/>
      <c r="AR1102" s="118" t="s">
        <v>858</v>
      </c>
      <c r="AS1102" s="119">
        <v>10.72</v>
      </c>
      <c r="AT1102" s="119"/>
      <c r="AU1102" s="119"/>
      <c r="AV1102" s="119"/>
      <c r="AW1102" s="119"/>
      <c r="AX1102" s="120"/>
      <c r="AY1102" s="98">
        <f>SUM(AS1102:AX1102)</f>
        <v>10.72</v>
      </c>
      <c r="AZ1102" s="74"/>
    </row>
    <row r="1103" spans="2:52" ht="12.75">
      <c r="B1103" s="73"/>
      <c r="C1103" s="224"/>
      <c r="D1103" s="233"/>
      <c r="E1103" s="230"/>
      <c r="F1103" s="221"/>
      <c r="G1103" s="212"/>
      <c r="H1103" s="212"/>
      <c r="I1103" s="218"/>
      <c r="J1103" s="218"/>
      <c r="K1103" s="221"/>
      <c r="L1103" s="221"/>
      <c r="M1103" s="218"/>
      <c r="N1103" s="218"/>
      <c r="O1103" s="218"/>
      <c r="P1103" s="212"/>
      <c r="Q1103" s="212"/>
      <c r="R1103" s="218"/>
      <c r="S1103" s="218"/>
      <c r="T1103" s="212"/>
      <c r="U1103" s="212"/>
      <c r="V1103" s="218"/>
      <c r="W1103" s="218"/>
      <c r="X1103" s="212"/>
      <c r="Y1103" s="212"/>
      <c r="Z1103" s="218"/>
      <c r="AA1103" s="218"/>
      <c r="AB1103" s="212"/>
      <c r="AC1103" s="212"/>
      <c r="AD1103" s="218"/>
      <c r="AE1103" s="218"/>
      <c r="AF1103" s="212"/>
      <c r="AG1103" s="212"/>
      <c r="AH1103" s="218"/>
      <c r="AI1103" s="218"/>
      <c r="AJ1103" s="212"/>
      <c r="AK1103" s="212"/>
      <c r="AL1103" s="212"/>
      <c r="AM1103" s="212"/>
      <c r="AN1103" s="215"/>
      <c r="AO1103" s="215"/>
      <c r="AP1103" s="215"/>
      <c r="AQ1103" s="209"/>
      <c r="AR1103" s="121" t="s">
        <v>124</v>
      </c>
      <c r="AS1103" s="121"/>
      <c r="AT1103" s="121"/>
      <c r="AU1103" s="121"/>
      <c r="AV1103" s="121"/>
      <c r="AW1103" s="121"/>
      <c r="AX1103" s="121"/>
      <c r="AY1103" s="122"/>
      <c r="AZ1103" s="74"/>
    </row>
    <row r="1104" spans="2:52" ht="22.5">
      <c r="B1104" s="73"/>
      <c r="C1104" s="222" t="s">
        <v>869</v>
      </c>
      <c r="D1104" s="231" t="s">
        <v>870</v>
      </c>
      <c r="E1104" s="228"/>
      <c r="F1104" s="219" t="s">
        <v>121</v>
      </c>
      <c r="G1104" s="210"/>
      <c r="H1104" s="210"/>
      <c r="I1104" s="216">
        <v>0</v>
      </c>
      <c r="J1104" s="216">
        <v>0.8</v>
      </c>
      <c r="K1104" s="219">
        <v>2011</v>
      </c>
      <c r="L1104" s="219">
        <v>2011</v>
      </c>
      <c r="M1104" s="216">
        <f>AY1105</f>
        <v>15.12</v>
      </c>
      <c r="N1104" s="216"/>
      <c r="O1104" s="216">
        <v>0</v>
      </c>
      <c r="P1104" s="210"/>
      <c r="Q1104" s="210"/>
      <c r="R1104" s="216"/>
      <c r="S1104" s="216">
        <v>0.8</v>
      </c>
      <c r="T1104" s="210"/>
      <c r="U1104" s="210"/>
      <c r="V1104" s="216"/>
      <c r="W1104" s="216"/>
      <c r="X1104" s="210"/>
      <c r="Y1104" s="210"/>
      <c r="Z1104" s="216"/>
      <c r="AA1104" s="216"/>
      <c r="AB1104" s="210"/>
      <c r="AC1104" s="210"/>
      <c r="AD1104" s="216"/>
      <c r="AE1104" s="216"/>
      <c r="AF1104" s="210"/>
      <c r="AG1104" s="210"/>
      <c r="AH1104" s="216"/>
      <c r="AI1104" s="216"/>
      <c r="AJ1104" s="210"/>
      <c r="AK1104" s="210"/>
      <c r="AL1104" s="210"/>
      <c r="AM1104" s="210"/>
      <c r="AN1104" s="213">
        <f>P1104+T1104+X1104+AB1104+AF1104+AJ1104</f>
        <v>0</v>
      </c>
      <c r="AO1104" s="213">
        <f>Q1104+U1104+Y1104+AC1104+AG1104+AK1104</f>
        <v>0</v>
      </c>
      <c r="AP1104" s="213">
        <f>R1104+V1104+Z1104+AD1104+AH1104+AL1104</f>
        <v>0</v>
      </c>
      <c r="AQ1104" s="209">
        <f>S1104+W1104+AA1104+AE1104+AI1104+AM1104</f>
        <v>0.8</v>
      </c>
      <c r="AR1104" s="116" t="s">
        <v>122</v>
      </c>
      <c r="AS1104" s="117">
        <f aca="true" t="shared" si="463" ref="AS1104:AX1104">SUM(AS1105:AS1106)</f>
        <v>15.12</v>
      </c>
      <c r="AT1104" s="117">
        <f t="shared" si="463"/>
        <v>0</v>
      </c>
      <c r="AU1104" s="117">
        <f t="shared" si="463"/>
        <v>0</v>
      </c>
      <c r="AV1104" s="117">
        <f t="shared" si="463"/>
        <v>0</v>
      </c>
      <c r="AW1104" s="117">
        <f t="shared" si="463"/>
        <v>0</v>
      </c>
      <c r="AX1104" s="117">
        <f t="shared" si="463"/>
        <v>0</v>
      </c>
      <c r="AY1104" s="98">
        <f>SUM(AS1104:AX1104)</f>
        <v>15.12</v>
      </c>
      <c r="AZ1104" s="74"/>
    </row>
    <row r="1105" spans="2:52" ht="12.75">
      <c r="B1105" s="73"/>
      <c r="C1105" s="223"/>
      <c r="D1105" s="232"/>
      <c r="E1105" s="229"/>
      <c r="F1105" s="220"/>
      <c r="G1105" s="211"/>
      <c r="H1105" s="211"/>
      <c r="I1105" s="217"/>
      <c r="J1105" s="217"/>
      <c r="K1105" s="220"/>
      <c r="L1105" s="220"/>
      <c r="M1105" s="217"/>
      <c r="N1105" s="217"/>
      <c r="O1105" s="217"/>
      <c r="P1105" s="211"/>
      <c r="Q1105" s="211"/>
      <c r="R1105" s="217"/>
      <c r="S1105" s="217"/>
      <c r="T1105" s="211"/>
      <c r="U1105" s="211"/>
      <c r="V1105" s="217"/>
      <c r="W1105" s="217"/>
      <c r="X1105" s="211"/>
      <c r="Y1105" s="211"/>
      <c r="Z1105" s="217"/>
      <c r="AA1105" s="217"/>
      <c r="AB1105" s="211"/>
      <c r="AC1105" s="211"/>
      <c r="AD1105" s="217"/>
      <c r="AE1105" s="217"/>
      <c r="AF1105" s="211"/>
      <c r="AG1105" s="211"/>
      <c r="AH1105" s="217"/>
      <c r="AI1105" s="217"/>
      <c r="AJ1105" s="211"/>
      <c r="AK1105" s="211"/>
      <c r="AL1105" s="211"/>
      <c r="AM1105" s="211"/>
      <c r="AN1105" s="214"/>
      <c r="AO1105" s="214"/>
      <c r="AP1105" s="214"/>
      <c r="AQ1105" s="209"/>
      <c r="AR1105" s="118" t="s">
        <v>858</v>
      </c>
      <c r="AS1105" s="119">
        <v>15.12</v>
      </c>
      <c r="AT1105" s="119"/>
      <c r="AU1105" s="119"/>
      <c r="AV1105" s="119"/>
      <c r="AW1105" s="119"/>
      <c r="AX1105" s="120"/>
      <c r="AY1105" s="98">
        <f>SUM(AS1105:AX1105)</f>
        <v>15.12</v>
      </c>
      <c r="AZ1105" s="74"/>
    </row>
    <row r="1106" spans="2:52" ht="12.75">
      <c r="B1106" s="73"/>
      <c r="C1106" s="224"/>
      <c r="D1106" s="233"/>
      <c r="E1106" s="230"/>
      <c r="F1106" s="221"/>
      <c r="G1106" s="212"/>
      <c r="H1106" s="212"/>
      <c r="I1106" s="218"/>
      <c r="J1106" s="218"/>
      <c r="K1106" s="221"/>
      <c r="L1106" s="221"/>
      <c r="M1106" s="218"/>
      <c r="N1106" s="218"/>
      <c r="O1106" s="218"/>
      <c r="P1106" s="212"/>
      <c r="Q1106" s="212"/>
      <c r="R1106" s="218"/>
      <c r="S1106" s="218"/>
      <c r="T1106" s="212"/>
      <c r="U1106" s="212"/>
      <c r="V1106" s="218"/>
      <c r="W1106" s="218"/>
      <c r="X1106" s="212"/>
      <c r="Y1106" s="212"/>
      <c r="Z1106" s="218"/>
      <c r="AA1106" s="218"/>
      <c r="AB1106" s="212"/>
      <c r="AC1106" s="212"/>
      <c r="AD1106" s="218"/>
      <c r="AE1106" s="218"/>
      <c r="AF1106" s="212"/>
      <c r="AG1106" s="212"/>
      <c r="AH1106" s="218"/>
      <c r="AI1106" s="218"/>
      <c r="AJ1106" s="212"/>
      <c r="AK1106" s="212"/>
      <c r="AL1106" s="212"/>
      <c r="AM1106" s="212"/>
      <c r="AN1106" s="215"/>
      <c r="AO1106" s="215"/>
      <c r="AP1106" s="215"/>
      <c r="AQ1106" s="209"/>
      <c r="AR1106" s="121" t="s">
        <v>124</v>
      </c>
      <c r="AS1106" s="121"/>
      <c r="AT1106" s="121"/>
      <c r="AU1106" s="121"/>
      <c r="AV1106" s="121"/>
      <c r="AW1106" s="121"/>
      <c r="AX1106" s="121"/>
      <c r="AY1106" s="122"/>
      <c r="AZ1106" s="74"/>
    </row>
    <row r="1107" spans="2:52" ht="22.5">
      <c r="B1107" s="73"/>
      <c r="C1107" s="222" t="s">
        <v>871</v>
      </c>
      <c r="D1107" s="231" t="s">
        <v>872</v>
      </c>
      <c r="E1107" s="228"/>
      <c r="F1107" s="219" t="s">
        <v>121</v>
      </c>
      <c r="G1107" s="210"/>
      <c r="H1107" s="210"/>
      <c r="I1107" s="216">
        <v>1.5</v>
      </c>
      <c r="J1107" s="216">
        <v>0</v>
      </c>
      <c r="K1107" s="219">
        <v>2011</v>
      </c>
      <c r="L1107" s="219">
        <v>2011</v>
      </c>
      <c r="M1107" s="216">
        <f>AY1108</f>
        <v>10.72</v>
      </c>
      <c r="N1107" s="216"/>
      <c r="O1107" s="216">
        <v>0</v>
      </c>
      <c r="P1107" s="210"/>
      <c r="Q1107" s="210"/>
      <c r="R1107" s="216">
        <v>1.5</v>
      </c>
      <c r="S1107" s="216"/>
      <c r="T1107" s="210"/>
      <c r="U1107" s="210"/>
      <c r="V1107" s="216"/>
      <c r="W1107" s="216"/>
      <c r="X1107" s="210"/>
      <c r="Y1107" s="210"/>
      <c r="Z1107" s="216"/>
      <c r="AA1107" s="216"/>
      <c r="AB1107" s="210"/>
      <c r="AC1107" s="210"/>
      <c r="AD1107" s="216"/>
      <c r="AE1107" s="216"/>
      <c r="AF1107" s="210"/>
      <c r="AG1107" s="210"/>
      <c r="AH1107" s="216"/>
      <c r="AI1107" s="216"/>
      <c r="AJ1107" s="210"/>
      <c r="AK1107" s="210"/>
      <c r="AL1107" s="210"/>
      <c r="AM1107" s="210"/>
      <c r="AN1107" s="213">
        <f>P1107+T1107+X1107+AB1107+AF1107+AJ1107</f>
        <v>0</v>
      </c>
      <c r="AO1107" s="213">
        <f>Q1107+U1107+Y1107+AC1107+AG1107+AK1107</f>
        <v>0</v>
      </c>
      <c r="AP1107" s="213">
        <f>R1107+V1107+Z1107+AD1107+AH1107+AL1107</f>
        <v>1.5</v>
      </c>
      <c r="AQ1107" s="209">
        <f>S1107+W1107+AA1107+AE1107+AI1107+AM1107</f>
        <v>0</v>
      </c>
      <c r="AR1107" s="116" t="s">
        <v>122</v>
      </c>
      <c r="AS1107" s="117">
        <f aca="true" t="shared" si="464" ref="AS1107:AX1107">SUM(AS1108:AS1109)</f>
        <v>10.72</v>
      </c>
      <c r="AT1107" s="117">
        <f t="shared" si="464"/>
        <v>0</v>
      </c>
      <c r="AU1107" s="117">
        <f t="shared" si="464"/>
        <v>0</v>
      </c>
      <c r="AV1107" s="117">
        <f t="shared" si="464"/>
        <v>0</v>
      </c>
      <c r="AW1107" s="117">
        <f t="shared" si="464"/>
        <v>0</v>
      </c>
      <c r="AX1107" s="117">
        <f t="shared" si="464"/>
        <v>0</v>
      </c>
      <c r="AY1107" s="98">
        <f>SUM(AS1107:AX1107)</f>
        <v>10.72</v>
      </c>
      <c r="AZ1107" s="74"/>
    </row>
    <row r="1108" spans="2:52" ht="12.75">
      <c r="B1108" s="73"/>
      <c r="C1108" s="223"/>
      <c r="D1108" s="232"/>
      <c r="E1108" s="229"/>
      <c r="F1108" s="220"/>
      <c r="G1108" s="211"/>
      <c r="H1108" s="211"/>
      <c r="I1108" s="217"/>
      <c r="J1108" s="217"/>
      <c r="K1108" s="220"/>
      <c r="L1108" s="220"/>
      <c r="M1108" s="217"/>
      <c r="N1108" s="217"/>
      <c r="O1108" s="217"/>
      <c r="P1108" s="211"/>
      <c r="Q1108" s="211"/>
      <c r="R1108" s="217"/>
      <c r="S1108" s="217"/>
      <c r="T1108" s="211"/>
      <c r="U1108" s="211"/>
      <c r="V1108" s="217"/>
      <c r="W1108" s="217"/>
      <c r="X1108" s="211"/>
      <c r="Y1108" s="211"/>
      <c r="Z1108" s="217"/>
      <c r="AA1108" s="217"/>
      <c r="AB1108" s="211"/>
      <c r="AC1108" s="211"/>
      <c r="AD1108" s="217"/>
      <c r="AE1108" s="217"/>
      <c r="AF1108" s="211"/>
      <c r="AG1108" s="211"/>
      <c r="AH1108" s="217"/>
      <c r="AI1108" s="217"/>
      <c r="AJ1108" s="211"/>
      <c r="AK1108" s="211"/>
      <c r="AL1108" s="211"/>
      <c r="AM1108" s="211"/>
      <c r="AN1108" s="214"/>
      <c r="AO1108" s="214"/>
      <c r="AP1108" s="214"/>
      <c r="AQ1108" s="209"/>
      <c r="AR1108" s="118" t="s">
        <v>858</v>
      </c>
      <c r="AS1108" s="119">
        <v>10.72</v>
      </c>
      <c r="AT1108" s="119"/>
      <c r="AU1108" s="119"/>
      <c r="AV1108" s="119"/>
      <c r="AW1108" s="119"/>
      <c r="AX1108" s="120"/>
      <c r="AY1108" s="98">
        <f>SUM(AS1108:AX1108)</f>
        <v>10.72</v>
      </c>
      <c r="AZ1108" s="74"/>
    </row>
    <row r="1109" spans="2:52" ht="13.5" thickBot="1">
      <c r="B1109" s="73"/>
      <c r="C1109" s="224"/>
      <c r="D1109" s="233"/>
      <c r="E1109" s="230"/>
      <c r="F1109" s="221"/>
      <c r="G1109" s="212"/>
      <c r="H1109" s="212"/>
      <c r="I1109" s="218"/>
      <c r="J1109" s="218"/>
      <c r="K1109" s="221"/>
      <c r="L1109" s="221"/>
      <c r="M1109" s="218"/>
      <c r="N1109" s="218"/>
      <c r="O1109" s="218"/>
      <c r="P1109" s="212"/>
      <c r="Q1109" s="212"/>
      <c r="R1109" s="218"/>
      <c r="S1109" s="218"/>
      <c r="T1109" s="212"/>
      <c r="U1109" s="212"/>
      <c r="V1109" s="218"/>
      <c r="W1109" s="218"/>
      <c r="X1109" s="212"/>
      <c r="Y1109" s="212"/>
      <c r="Z1109" s="218"/>
      <c r="AA1109" s="218"/>
      <c r="AB1109" s="212"/>
      <c r="AC1109" s="212"/>
      <c r="AD1109" s="218"/>
      <c r="AE1109" s="218"/>
      <c r="AF1109" s="212"/>
      <c r="AG1109" s="212"/>
      <c r="AH1109" s="218"/>
      <c r="AI1109" s="218"/>
      <c r="AJ1109" s="212"/>
      <c r="AK1109" s="212"/>
      <c r="AL1109" s="212"/>
      <c r="AM1109" s="212"/>
      <c r="AN1109" s="215"/>
      <c r="AO1109" s="215"/>
      <c r="AP1109" s="215"/>
      <c r="AQ1109" s="209"/>
      <c r="AR1109" s="121" t="s">
        <v>124</v>
      </c>
      <c r="AS1109" s="121"/>
      <c r="AT1109" s="121"/>
      <c r="AU1109" s="121"/>
      <c r="AV1109" s="121"/>
      <c r="AW1109" s="121"/>
      <c r="AX1109" s="121"/>
      <c r="AY1109" s="122"/>
      <c r="AZ1109" s="74"/>
    </row>
    <row r="1110" spans="2:52" ht="13.5" thickBot="1">
      <c r="B1110" s="80"/>
      <c r="C1110" s="106"/>
      <c r="D1110" s="132" t="s">
        <v>108</v>
      </c>
      <c r="E1110" s="108" t="s">
        <v>109</v>
      </c>
      <c r="F1110" s="109"/>
      <c r="G1110" s="134"/>
      <c r="H1110" s="134"/>
      <c r="I1110" s="134"/>
      <c r="J1110" s="134"/>
      <c r="K1110" s="134"/>
      <c r="L1110" s="134"/>
      <c r="M1110" s="134"/>
      <c r="N1110" s="134"/>
      <c r="O1110" s="134"/>
      <c r="P1110" s="134"/>
      <c r="Q1110" s="134"/>
      <c r="R1110" s="134"/>
      <c r="S1110" s="134"/>
      <c r="T1110" s="134"/>
      <c r="U1110" s="134"/>
      <c r="V1110" s="134"/>
      <c r="W1110" s="134"/>
      <c r="X1110" s="134"/>
      <c r="Y1110" s="134"/>
      <c r="Z1110" s="134"/>
      <c r="AA1110" s="134"/>
      <c r="AB1110" s="134"/>
      <c r="AC1110" s="134"/>
      <c r="AD1110" s="134"/>
      <c r="AE1110" s="134"/>
      <c r="AF1110" s="134"/>
      <c r="AG1110" s="134"/>
      <c r="AH1110" s="134"/>
      <c r="AI1110" s="134"/>
      <c r="AJ1110" s="134"/>
      <c r="AK1110" s="134"/>
      <c r="AL1110" s="134"/>
      <c r="AM1110" s="134"/>
      <c r="AN1110" s="134"/>
      <c r="AO1110" s="134"/>
      <c r="AP1110" s="134"/>
      <c r="AQ1110" s="134"/>
      <c r="AR1110" s="134"/>
      <c r="AS1110" s="134"/>
      <c r="AT1110" s="134"/>
      <c r="AU1110" s="134"/>
      <c r="AV1110" s="134"/>
      <c r="AW1110" s="134"/>
      <c r="AX1110" s="114"/>
      <c r="AY1110" s="115"/>
      <c r="AZ1110" s="86"/>
    </row>
    <row r="1111" spans="2:52" ht="12.75">
      <c r="B1111" s="80"/>
      <c r="C1111" s="135"/>
      <c r="D1111" s="136" t="s">
        <v>873</v>
      </c>
      <c r="E1111" s="136"/>
      <c r="F1111" s="136"/>
      <c r="G1111" s="104"/>
      <c r="H1111" s="104"/>
      <c r="I1111" s="104"/>
      <c r="J1111" s="104"/>
      <c r="K1111" s="104"/>
      <c r="L1111" s="104"/>
      <c r="M1111" s="104"/>
      <c r="N1111" s="104"/>
      <c r="O1111" s="104"/>
      <c r="P1111" s="104"/>
      <c r="Q1111" s="104"/>
      <c r="R1111" s="104"/>
      <c r="S1111" s="104"/>
      <c r="T1111" s="104"/>
      <c r="U1111" s="104"/>
      <c r="V1111" s="104"/>
      <c r="W1111" s="104"/>
      <c r="X1111" s="104"/>
      <c r="Y1111" s="104"/>
      <c r="Z1111" s="104"/>
      <c r="AA1111" s="104"/>
      <c r="AB1111" s="104"/>
      <c r="AC1111" s="104"/>
      <c r="AD1111" s="104"/>
      <c r="AE1111" s="104"/>
      <c r="AF1111" s="104"/>
      <c r="AG1111" s="104"/>
      <c r="AH1111" s="104"/>
      <c r="AI1111" s="104"/>
      <c r="AJ1111" s="104"/>
      <c r="AK1111" s="104"/>
      <c r="AL1111" s="104"/>
      <c r="AM1111" s="104"/>
      <c r="AN1111" s="104"/>
      <c r="AO1111" s="104"/>
      <c r="AP1111" s="104"/>
      <c r="AQ1111" s="104"/>
      <c r="AR1111" s="104"/>
      <c r="AS1111" s="104"/>
      <c r="AT1111" s="104"/>
      <c r="AU1111" s="104"/>
      <c r="AV1111" s="104"/>
      <c r="AW1111" s="104"/>
      <c r="AX1111" s="104"/>
      <c r="AY1111" s="137"/>
      <c r="AZ1111" s="86"/>
    </row>
    <row r="1112" spans="2:52" ht="22.5">
      <c r="B1112" s="80"/>
      <c r="C1112" s="130" t="s">
        <v>874</v>
      </c>
      <c r="D1112" s="138" t="s">
        <v>875</v>
      </c>
      <c r="E1112" s="138"/>
      <c r="F1112" s="138"/>
      <c r="G1112" s="89">
        <f>SUM(G1113:G1138)</f>
        <v>0</v>
      </c>
      <c r="H1112" s="89">
        <f>SUM(H1113:H1138)</f>
        <v>0</v>
      </c>
      <c r="I1112" s="89">
        <f>SUM(I1113:I1138)</f>
        <v>0</v>
      </c>
      <c r="J1112" s="89">
        <f>SUM(J1113:J1138)</f>
        <v>0</v>
      </c>
      <c r="K1112" s="97"/>
      <c r="L1112" s="97"/>
      <c r="M1112" s="89">
        <f aca="true" t="shared" si="465" ref="M1112:AQ1112">SUM(M1113:M1138)</f>
        <v>0</v>
      </c>
      <c r="N1112" s="89">
        <f t="shared" si="465"/>
        <v>0</v>
      </c>
      <c r="O1112" s="89">
        <f t="shared" si="465"/>
        <v>0</v>
      </c>
      <c r="P1112" s="89">
        <f t="shared" si="465"/>
        <v>0</v>
      </c>
      <c r="Q1112" s="89">
        <f t="shared" si="465"/>
        <v>0</v>
      </c>
      <c r="R1112" s="89">
        <f t="shared" si="465"/>
        <v>0</v>
      </c>
      <c r="S1112" s="89">
        <f t="shared" si="465"/>
        <v>0</v>
      </c>
      <c r="T1112" s="89">
        <f t="shared" si="465"/>
        <v>0</v>
      </c>
      <c r="U1112" s="89">
        <f t="shared" si="465"/>
        <v>0</v>
      </c>
      <c r="V1112" s="89">
        <f t="shared" si="465"/>
        <v>0</v>
      </c>
      <c r="W1112" s="89">
        <f t="shared" si="465"/>
        <v>0</v>
      </c>
      <c r="X1112" s="89">
        <f t="shared" si="465"/>
        <v>0</v>
      </c>
      <c r="Y1112" s="89">
        <f t="shared" si="465"/>
        <v>0</v>
      </c>
      <c r="Z1112" s="89">
        <f t="shared" si="465"/>
        <v>0</v>
      </c>
      <c r="AA1112" s="89">
        <f t="shared" si="465"/>
        <v>0</v>
      </c>
      <c r="AB1112" s="89">
        <f t="shared" si="465"/>
        <v>0</v>
      </c>
      <c r="AC1112" s="89">
        <f t="shared" si="465"/>
        <v>0</v>
      </c>
      <c r="AD1112" s="89">
        <f t="shared" si="465"/>
        <v>0</v>
      </c>
      <c r="AE1112" s="89">
        <f t="shared" si="465"/>
        <v>0</v>
      </c>
      <c r="AF1112" s="89">
        <f t="shared" si="465"/>
        <v>0</v>
      </c>
      <c r="AG1112" s="89">
        <f t="shared" si="465"/>
        <v>0</v>
      </c>
      <c r="AH1112" s="89">
        <f t="shared" si="465"/>
        <v>0</v>
      </c>
      <c r="AI1112" s="89">
        <f t="shared" si="465"/>
        <v>0</v>
      </c>
      <c r="AJ1112" s="89">
        <f t="shared" si="465"/>
        <v>0</v>
      </c>
      <c r="AK1112" s="89">
        <f t="shared" si="465"/>
        <v>0</v>
      </c>
      <c r="AL1112" s="89">
        <f t="shared" si="465"/>
        <v>0</v>
      </c>
      <c r="AM1112" s="89">
        <f t="shared" si="465"/>
        <v>0</v>
      </c>
      <c r="AN1112" s="89">
        <f t="shared" si="465"/>
        <v>0</v>
      </c>
      <c r="AO1112" s="89">
        <f t="shared" si="465"/>
        <v>0</v>
      </c>
      <c r="AP1112" s="89">
        <f t="shared" si="465"/>
        <v>0</v>
      </c>
      <c r="AQ1112" s="89">
        <f t="shared" si="465"/>
        <v>0</v>
      </c>
      <c r="AR1112" s="90"/>
      <c r="AS1112" s="89">
        <f aca="true" t="shared" si="466" ref="AS1112:AY1112">SUM(AS1113:AS1138)/2</f>
        <v>0</v>
      </c>
      <c r="AT1112" s="89">
        <f t="shared" si="466"/>
        <v>0</v>
      </c>
      <c r="AU1112" s="89">
        <f t="shared" si="466"/>
        <v>0</v>
      </c>
      <c r="AV1112" s="89">
        <f t="shared" si="466"/>
        <v>0</v>
      </c>
      <c r="AW1112" s="89">
        <f t="shared" si="466"/>
        <v>0</v>
      </c>
      <c r="AX1112" s="89">
        <f t="shared" si="466"/>
        <v>0</v>
      </c>
      <c r="AY1112" s="91">
        <f t="shared" si="466"/>
        <v>0</v>
      </c>
      <c r="AZ1112" s="86"/>
    </row>
    <row r="1113" spans="2:52" ht="12.75">
      <c r="B1113" s="80"/>
      <c r="C1113" s="101" t="s">
        <v>876</v>
      </c>
      <c r="D1113" s="131"/>
      <c r="E1113" s="103"/>
      <c r="F1113" s="103"/>
      <c r="G1113" s="104"/>
      <c r="H1113" s="104"/>
      <c r="I1113" s="104"/>
      <c r="J1113" s="104"/>
      <c r="K1113" s="104"/>
      <c r="L1113" s="104"/>
      <c r="M1113" s="104"/>
      <c r="N1113" s="104"/>
      <c r="O1113" s="104"/>
      <c r="P1113" s="104"/>
      <c r="Q1113" s="104"/>
      <c r="R1113" s="104"/>
      <c r="S1113" s="104"/>
      <c r="T1113" s="104"/>
      <c r="U1113" s="104"/>
      <c r="V1113" s="104"/>
      <c r="W1113" s="104"/>
      <c r="X1113" s="104"/>
      <c r="Y1113" s="104"/>
      <c r="Z1113" s="104"/>
      <c r="AA1113" s="104"/>
      <c r="AB1113" s="104"/>
      <c r="AC1113" s="104"/>
      <c r="AD1113" s="104"/>
      <c r="AE1113" s="104"/>
      <c r="AF1113" s="104"/>
      <c r="AG1113" s="104"/>
      <c r="AH1113" s="104"/>
      <c r="AI1113" s="104"/>
      <c r="AJ1113" s="104"/>
      <c r="AK1113" s="104"/>
      <c r="AL1113" s="104"/>
      <c r="AM1113" s="104"/>
      <c r="AN1113" s="104"/>
      <c r="AO1113" s="104"/>
      <c r="AP1113" s="104"/>
      <c r="AQ1113" s="104"/>
      <c r="AR1113" s="104"/>
      <c r="AS1113" s="104"/>
      <c r="AT1113" s="104"/>
      <c r="AU1113" s="104"/>
      <c r="AV1113" s="104"/>
      <c r="AW1113" s="104"/>
      <c r="AX1113" s="104"/>
      <c r="AY1113" s="105"/>
      <c r="AZ1113" s="86"/>
    </row>
    <row r="1114" spans="2:52" ht="22.5">
      <c r="B1114" s="73"/>
      <c r="C1114" s="222" t="s">
        <v>877</v>
      </c>
      <c r="D1114" s="225">
        <f>$F$1088</f>
        <v>0</v>
      </c>
      <c r="E1114" s="228"/>
      <c r="F1114" s="219" t="s">
        <v>121</v>
      </c>
      <c r="G1114" s="210"/>
      <c r="H1114" s="210"/>
      <c r="I1114" s="216"/>
      <c r="J1114" s="216"/>
      <c r="K1114" s="219">
        <v>2011</v>
      </c>
      <c r="L1114" s="219">
        <v>2011</v>
      </c>
      <c r="M1114" s="216"/>
      <c r="N1114" s="216"/>
      <c r="O1114" s="216"/>
      <c r="P1114" s="210"/>
      <c r="Q1114" s="210"/>
      <c r="R1114" s="216"/>
      <c r="S1114" s="216"/>
      <c r="T1114" s="210"/>
      <c r="U1114" s="210"/>
      <c r="V1114" s="216"/>
      <c r="W1114" s="216"/>
      <c r="X1114" s="210"/>
      <c r="Y1114" s="210"/>
      <c r="Z1114" s="216"/>
      <c r="AA1114" s="216"/>
      <c r="AB1114" s="210"/>
      <c r="AC1114" s="210"/>
      <c r="AD1114" s="216"/>
      <c r="AE1114" s="216"/>
      <c r="AF1114" s="210"/>
      <c r="AG1114" s="210"/>
      <c r="AH1114" s="216"/>
      <c r="AI1114" s="216"/>
      <c r="AJ1114" s="210"/>
      <c r="AK1114" s="210"/>
      <c r="AL1114" s="210"/>
      <c r="AM1114" s="210"/>
      <c r="AN1114" s="213">
        <f>P1114+T1114+X1114+AB1114+AF1114+AJ1114</f>
        <v>0</v>
      </c>
      <c r="AO1114" s="213">
        <f>Q1114+U1114+Y1114+AC1114+AG1114+AK1114</f>
        <v>0</v>
      </c>
      <c r="AP1114" s="213">
        <f>R1114+V1114+Z1114+AD1114+AH1114+AL1114</f>
        <v>0</v>
      </c>
      <c r="AQ1114" s="209">
        <f>S1114+W1114+AA1114+AE1114+AI1114+AM1114</f>
        <v>0</v>
      </c>
      <c r="AR1114" s="116" t="s">
        <v>122</v>
      </c>
      <c r="AS1114" s="117">
        <f aca="true" t="shared" si="467" ref="AS1114:AX1114">SUM(AS1115:AS1116)</f>
        <v>0</v>
      </c>
      <c r="AT1114" s="117">
        <f t="shared" si="467"/>
        <v>0</v>
      </c>
      <c r="AU1114" s="117">
        <f t="shared" si="467"/>
        <v>0</v>
      </c>
      <c r="AV1114" s="117">
        <f t="shared" si="467"/>
        <v>0</v>
      </c>
      <c r="AW1114" s="117">
        <f t="shared" si="467"/>
        <v>0</v>
      </c>
      <c r="AX1114" s="117">
        <f t="shared" si="467"/>
        <v>0</v>
      </c>
      <c r="AY1114" s="98">
        <f>SUM(AS1114:AX1114)</f>
        <v>0</v>
      </c>
      <c r="AZ1114" s="74"/>
    </row>
    <row r="1115" spans="2:52" ht="12.75">
      <c r="B1115" s="73"/>
      <c r="C1115" s="223"/>
      <c r="D1115" s="226"/>
      <c r="E1115" s="229"/>
      <c r="F1115" s="220"/>
      <c r="G1115" s="211"/>
      <c r="H1115" s="211"/>
      <c r="I1115" s="217"/>
      <c r="J1115" s="217"/>
      <c r="K1115" s="220"/>
      <c r="L1115" s="220"/>
      <c r="M1115" s="217"/>
      <c r="N1115" s="217"/>
      <c r="O1115" s="217"/>
      <c r="P1115" s="211"/>
      <c r="Q1115" s="211"/>
      <c r="R1115" s="217"/>
      <c r="S1115" s="217"/>
      <c r="T1115" s="211"/>
      <c r="U1115" s="211"/>
      <c r="V1115" s="217"/>
      <c r="W1115" s="217"/>
      <c r="X1115" s="211"/>
      <c r="Y1115" s="211"/>
      <c r="Z1115" s="217"/>
      <c r="AA1115" s="217"/>
      <c r="AB1115" s="211"/>
      <c r="AC1115" s="211"/>
      <c r="AD1115" s="217"/>
      <c r="AE1115" s="217"/>
      <c r="AF1115" s="211"/>
      <c r="AG1115" s="211"/>
      <c r="AH1115" s="217"/>
      <c r="AI1115" s="217"/>
      <c r="AJ1115" s="211"/>
      <c r="AK1115" s="211"/>
      <c r="AL1115" s="211"/>
      <c r="AM1115" s="211"/>
      <c r="AN1115" s="214"/>
      <c r="AO1115" s="214"/>
      <c r="AP1115" s="214"/>
      <c r="AQ1115" s="209"/>
      <c r="AR1115" s="118" t="s">
        <v>858</v>
      </c>
      <c r="AS1115" s="119">
        <v>0</v>
      </c>
      <c r="AT1115" s="119"/>
      <c r="AU1115" s="119"/>
      <c r="AV1115" s="119"/>
      <c r="AW1115" s="119"/>
      <c r="AX1115" s="120"/>
      <c r="AY1115" s="98">
        <f>SUM(AS1115:AX1115)</f>
        <v>0</v>
      </c>
      <c r="AZ1115" s="74"/>
    </row>
    <row r="1116" spans="2:52" ht="12.75">
      <c r="B1116" s="73"/>
      <c r="C1116" s="224"/>
      <c r="D1116" s="227"/>
      <c r="E1116" s="230"/>
      <c r="F1116" s="221"/>
      <c r="G1116" s="212"/>
      <c r="H1116" s="212"/>
      <c r="I1116" s="218"/>
      <c r="J1116" s="218"/>
      <c r="K1116" s="221"/>
      <c r="L1116" s="221"/>
      <c r="M1116" s="218"/>
      <c r="N1116" s="218"/>
      <c r="O1116" s="218"/>
      <c r="P1116" s="212"/>
      <c r="Q1116" s="212"/>
      <c r="R1116" s="218"/>
      <c r="S1116" s="218"/>
      <c r="T1116" s="212"/>
      <c r="U1116" s="212"/>
      <c r="V1116" s="218"/>
      <c r="W1116" s="218"/>
      <c r="X1116" s="212"/>
      <c r="Y1116" s="212"/>
      <c r="Z1116" s="218"/>
      <c r="AA1116" s="218"/>
      <c r="AB1116" s="212"/>
      <c r="AC1116" s="212"/>
      <c r="AD1116" s="218"/>
      <c r="AE1116" s="218"/>
      <c r="AF1116" s="212"/>
      <c r="AG1116" s="212"/>
      <c r="AH1116" s="218"/>
      <c r="AI1116" s="218"/>
      <c r="AJ1116" s="212"/>
      <c r="AK1116" s="212"/>
      <c r="AL1116" s="212"/>
      <c r="AM1116" s="212"/>
      <c r="AN1116" s="215"/>
      <c r="AO1116" s="215"/>
      <c r="AP1116" s="215"/>
      <c r="AQ1116" s="209"/>
      <c r="AR1116" s="121" t="s">
        <v>124</v>
      </c>
      <c r="AS1116" s="121"/>
      <c r="AT1116" s="121"/>
      <c r="AU1116" s="121"/>
      <c r="AV1116" s="121"/>
      <c r="AW1116" s="121"/>
      <c r="AX1116" s="121"/>
      <c r="AY1116" s="122"/>
      <c r="AZ1116" s="74"/>
    </row>
    <row r="1117" spans="2:52" ht="22.5">
      <c r="B1117" s="73"/>
      <c r="C1117" s="222" t="s">
        <v>878</v>
      </c>
      <c r="D1117" s="225">
        <f>$F$1091</f>
        <v>0</v>
      </c>
      <c r="E1117" s="228"/>
      <c r="F1117" s="219" t="s">
        <v>121</v>
      </c>
      <c r="G1117" s="210"/>
      <c r="H1117" s="210"/>
      <c r="I1117" s="216"/>
      <c r="J1117" s="216"/>
      <c r="K1117" s="219">
        <v>2011</v>
      </c>
      <c r="L1117" s="219">
        <v>2011</v>
      </c>
      <c r="M1117" s="216"/>
      <c r="N1117" s="216"/>
      <c r="O1117" s="216"/>
      <c r="P1117" s="210"/>
      <c r="Q1117" s="210"/>
      <c r="R1117" s="216"/>
      <c r="S1117" s="216"/>
      <c r="T1117" s="210"/>
      <c r="U1117" s="210"/>
      <c r="V1117" s="216"/>
      <c r="W1117" s="216"/>
      <c r="X1117" s="210"/>
      <c r="Y1117" s="210"/>
      <c r="Z1117" s="216"/>
      <c r="AA1117" s="216"/>
      <c r="AB1117" s="210"/>
      <c r="AC1117" s="210"/>
      <c r="AD1117" s="216"/>
      <c r="AE1117" s="216"/>
      <c r="AF1117" s="210"/>
      <c r="AG1117" s="210"/>
      <c r="AH1117" s="216"/>
      <c r="AI1117" s="216"/>
      <c r="AJ1117" s="210"/>
      <c r="AK1117" s="210"/>
      <c r="AL1117" s="210"/>
      <c r="AM1117" s="210"/>
      <c r="AN1117" s="213">
        <f>P1117+T1117+X1117+AB1117+AF1117+AJ1117</f>
        <v>0</v>
      </c>
      <c r="AO1117" s="213">
        <f>Q1117+U1117+Y1117+AC1117+AG1117+AK1117</f>
        <v>0</v>
      </c>
      <c r="AP1117" s="213">
        <f>R1117+V1117+Z1117+AD1117+AH1117+AL1117</f>
        <v>0</v>
      </c>
      <c r="AQ1117" s="209">
        <f>S1117+W1117+AA1117+AE1117+AI1117+AM1117</f>
        <v>0</v>
      </c>
      <c r="AR1117" s="116" t="s">
        <v>122</v>
      </c>
      <c r="AS1117" s="117">
        <f aca="true" t="shared" si="468" ref="AS1117:AX1117">SUM(AS1118:AS1119)</f>
        <v>0</v>
      </c>
      <c r="AT1117" s="117">
        <f t="shared" si="468"/>
        <v>0</v>
      </c>
      <c r="AU1117" s="117">
        <f t="shared" si="468"/>
        <v>0</v>
      </c>
      <c r="AV1117" s="117">
        <f t="shared" si="468"/>
        <v>0</v>
      </c>
      <c r="AW1117" s="117">
        <f t="shared" si="468"/>
        <v>0</v>
      </c>
      <c r="AX1117" s="117">
        <f t="shared" si="468"/>
        <v>0</v>
      </c>
      <c r="AY1117" s="98">
        <f>SUM(AS1117:AX1117)</f>
        <v>0</v>
      </c>
      <c r="AZ1117" s="74"/>
    </row>
    <row r="1118" spans="2:52" ht="12.75">
      <c r="B1118" s="73"/>
      <c r="C1118" s="223"/>
      <c r="D1118" s="226"/>
      <c r="E1118" s="229"/>
      <c r="F1118" s="220"/>
      <c r="G1118" s="211"/>
      <c r="H1118" s="211"/>
      <c r="I1118" s="217"/>
      <c r="J1118" s="217"/>
      <c r="K1118" s="220"/>
      <c r="L1118" s="220"/>
      <c r="M1118" s="217"/>
      <c r="N1118" s="217"/>
      <c r="O1118" s="217"/>
      <c r="P1118" s="211"/>
      <c r="Q1118" s="211"/>
      <c r="R1118" s="217"/>
      <c r="S1118" s="217"/>
      <c r="T1118" s="211"/>
      <c r="U1118" s="211"/>
      <c r="V1118" s="217"/>
      <c r="W1118" s="217"/>
      <c r="X1118" s="211"/>
      <c r="Y1118" s="211"/>
      <c r="Z1118" s="217"/>
      <c r="AA1118" s="217"/>
      <c r="AB1118" s="211"/>
      <c r="AC1118" s="211"/>
      <c r="AD1118" s="217"/>
      <c r="AE1118" s="217"/>
      <c r="AF1118" s="211"/>
      <c r="AG1118" s="211"/>
      <c r="AH1118" s="217"/>
      <c r="AI1118" s="217"/>
      <c r="AJ1118" s="211"/>
      <c r="AK1118" s="211"/>
      <c r="AL1118" s="211"/>
      <c r="AM1118" s="211"/>
      <c r="AN1118" s="214"/>
      <c r="AO1118" s="214"/>
      <c r="AP1118" s="214"/>
      <c r="AQ1118" s="209"/>
      <c r="AR1118" s="118" t="s">
        <v>858</v>
      </c>
      <c r="AS1118" s="119">
        <v>0</v>
      </c>
      <c r="AT1118" s="119"/>
      <c r="AU1118" s="119"/>
      <c r="AV1118" s="119"/>
      <c r="AW1118" s="119"/>
      <c r="AX1118" s="120"/>
      <c r="AY1118" s="98">
        <f>SUM(AS1118:AX1118)</f>
        <v>0</v>
      </c>
      <c r="AZ1118" s="74"/>
    </row>
    <row r="1119" spans="2:52" ht="12.75">
      <c r="B1119" s="73"/>
      <c r="C1119" s="224"/>
      <c r="D1119" s="227"/>
      <c r="E1119" s="230"/>
      <c r="F1119" s="221"/>
      <c r="G1119" s="212"/>
      <c r="H1119" s="212"/>
      <c r="I1119" s="218"/>
      <c r="J1119" s="218"/>
      <c r="K1119" s="221"/>
      <c r="L1119" s="221"/>
      <c r="M1119" s="218"/>
      <c r="N1119" s="218"/>
      <c r="O1119" s="218"/>
      <c r="P1119" s="212"/>
      <c r="Q1119" s="212"/>
      <c r="R1119" s="218"/>
      <c r="S1119" s="218"/>
      <c r="T1119" s="212"/>
      <c r="U1119" s="212"/>
      <c r="V1119" s="218"/>
      <c r="W1119" s="218"/>
      <c r="X1119" s="212"/>
      <c r="Y1119" s="212"/>
      <c r="Z1119" s="218"/>
      <c r="AA1119" s="218"/>
      <c r="AB1119" s="212"/>
      <c r="AC1119" s="212"/>
      <c r="AD1119" s="218"/>
      <c r="AE1119" s="218"/>
      <c r="AF1119" s="212"/>
      <c r="AG1119" s="212"/>
      <c r="AH1119" s="218"/>
      <c r="AI1119" s="218"/>
      <c r="AJ1119" s="212"/>
      <c r="AK1119" s="212"/>
      <c r="AL1119" s="212"/>
      <c r="AM1119" s="212"/>
      <c r="AN1119" s="215"/>
      <c r="AO1119" s="215"/>
      <c r="AP1119" s="215"/>
      <c r="AQ1119" s="209"/>
      <c r="AR1119" s="121" t="s">
        <v>124</v>
      </c>
      <c r="AS1119" s="121"/>
      <c r="AT1119" s="121"/>
      <c r="AU1119" s="121"/>
      <c r="AV1119" s="121"/>
      <c r="AW1119" s="121"/>
      <c r="AX1119" s="121"/>
      <c r="AY1119" s="122"/>
      <c r="AZ1119" s="74"/>
    </row>
    <row r="1120" spans="2:52" ht="22.5">
      <c r="B1120" s="73"/>
      <c r="C1120" s="222" t="s">
        <v>879</v>
      </c>
      <c r="D1120" s="225">
        <f>$F$1094</f>
        <v>0</v>
      </c>
      <c r="E1120" s="228"/>
      <c r="F1120" s="219" t="s">
        <v>121</v>
      </c>
      <c r="G1120" s="210"/>
      <c r="H1120" s="210"/>
      <c r="I1120" s="216"/>
      <c r="J1120" s="216"/>
      <c r="K1120" s="219">
        <v>2011</v>
      </c>
      <c r="L1120" s="219">
        <v>2011</v>
      </c>
      <c r="M1120" s="216"/>
      <c r="N1120" s="216"/>
      <c r="O1120" s="216"/>
      <c r="P1120" s="210"/>
      <c r="Q1120" s="210"/>
      <c r="R1120" s="216"/>
      <c r="S1120" s="216"/>
      <c r="T1120" s="210"/>
      <c r="U1120" s="210"/>
      <c r="V1120" s="216"/>
      <c r="W1120" s="216"/>
      <c r="X1120" s="210"/>
      <c r="Y1120" s="210"/>
      <c r="Z1120" s="216"/>
      <c r="AA1120" s="216"/>
      <c r="AB1120" s="210"/>
      <c r="AC1120" s="210"/>
      <c r="AD1120" s="216"/>
      <c r="AE1120" s="216"/>
      <c r="AF1120" s="210"/>
      <c r="AG1120" s="210"/>
      <c r="AH1120" s="216"/>
      <c r="AI1120" s="216"/>
      <c r="AJ1120" s="210"/>
      <c r="AK1120" s="210"/>
      <c r="AL1120" s="210"/>
      <c r="AM1120" s="210"/>
      <c r="AN1120" s="213">
        <f>P1120+T1120+X1120+AB1120+AF1120+AJ1120</f>
        <v>0</v>
      </c>
      <c r="AO1120" s="213">
        <f>Q1120+U1120+Y1120+AC1120+AG1120+AK1120</f>
        <v>0</v>
      </c>
      <c r="AP1120" s="213">
        <f>R1120+V1120+Z1120+AD1120+AH1120+AL1120</f>
        <v>0</v>
      </c>
      <c r="AQ1120" s="209">
        <f>S1120+W1120+AA1120+AE1120+AI1120+AM1120</f>
        <v>0</v>
      </c>
      <c r="AR1120" s="116" t="s">
        <v>122</v>
      </c>
      <c r="AS1120" s="117">
        <f aca="true" t="shared" si="469" ref="AS1120:AX1120">SUM(AS1121:AS1122)</f>
        <v>0</v>
      </c>
      <c r="AT1120" s="117">
        <f t="shared" si="469"/>
        <v>0</v>
      </c>
      <c r="AU1120" s="117">
        <f t="shared" si="469"/>
        <v>0</v>
      </c>
      <c r="AV1120" s="117">
        <f t="shared" si="469"/>
        <v>0</v>
      </c>
      <c r="AW1120" s="117">
        <f t="shared" si="469"/>
        <v>0</v>
      </c>
      <c r="AX1120" s="117">
        <f t="shared" si="469"/>
        <v>0</v>
      </c>
      <c r="AY1120" s="98">
        <f>SUM(AS1120:AX1120)</f>
        <v>0</v>
      </c>
      <c r="AZ1120" s="74"/>
    </row>
    <row r="1121" spans="2:52" ht="12.75">
      <c r="B1121" s="73"/>
      <c r="C1121" s="223"/>
      <c r="D1121" s="226"/>
      <c r="E1121" s="229"/>
      <c r="F1121" s="220"/>
      <c r="G1121" s="211"/>
      <c r="H1121" s="211"/>
      <c r="I1121" s="217"/>
      <c r="J1121" s="217"/>
      <c r="K1121" s="220"/>
      <c r="L1121" s="220"/>
      <c r="M1121" s="217"/>
      <c r="N1121" s="217"/>
      <c r="O1121" s="217"/>
      <c r="P1121" s="211"/>
      <c r="Q1121" s="211"/>
      <c r="R1121" s="217"/>
      <c r="S1121" s="217"/>
      <c r="T1121" s="211"/>
      <c r="U1121" s="211"/>
      <c r="V1121" s="217"/>
      <c r="W1121" s="217"/>
      <c r="X1121" s="211"/>
      <c r="Y1121" s="211"/>
      <c r="Z1121" s="217"/>
      <c r="AA1121" s="217"/>
      <c r="AB1121" s="211"/>
      <c r="AC1121" s="211"/>
      <c r="AD1121" s="217"/>
      <c r="AE1121" s="217"/>
      <c r="AF1121" s="211"/>
      <c r="AG1121" s="211"/>
      <c r="AH1121" s="217"/>
      <c r="AI1121" s="217"/>
      <c r="AJ1121" s="211"/>
      <c r="AK1121" s="211"/>
      <c r="AL1121" s="211"/>
      <c r="AM1121" s="211"/>
      <c r="AN1121" s="214"/>
      <c r="AO1121" s="214"/>
      <c r="AP1121" s="214"/>
      <c r="AQ1121" s="209"/>
      <c r="AR1121" s="118" t="s">
        <v>858</v>
      </c>
      <c r="AS1121" s="119">
        <v>0</v>
      </c>
      <c r="AT1121" s="119"/>
      <c r="AU1121" s="119"/>
      <c r="AV1121" s="119"/>
      <c r="AW1121" s="119"/>
      <c r="AX1121" s="120"/>
      <c r="AY1121" s="98">
        <f>SUM(AS1121:AX1121)</f>
        <v>0</v>
      </c>
      <c r="AZ1121" s="74"/>
    </row>
    <row r="1122" spans="2:52" ht="12.75">
      <c r="B1122" s="73"/>
      <c r="C1122" s="224"/>
      <c r="D1122" s="227"/>
      <c r="E1122" s="230"/>
      <c r="F1122" s="221"/>
      <c r="G1122" s="212"/>
      <c r="H1122" s="212"/>
      <c r="I1122" s="218"/>
      <c r="J1122" s="218"/>
      <c r="K1122" s="221"/>
      <c r="L1122" s="221"/>
      <c r="M1122" s="218"/>
      <c r="N1122" s="218"/>
      <c r="O1122" s="218"/>
      <c r="P1122" s="212"/>
      <c r="Q1122" s="212"/>
      <c r="R1122" s="218"/>
      <c r="S1122" s="218"/>
      <c r="T1122" s="212"/>
      <c r="U1122" s="212"/>
      <c r="V1122" s="218"/>
      <c r="W1122" s="218"/>
      <c r="X1122" s="212"/>
      <c r="Y1122" s="212"/>
      <c r="Z1122" s="218"/>
      <c r="AA1122" s="218"/>
      <c r="AB1122" s="212"/>
      <c r="AC1122" s="212"/>
      <c r="AD1122" s="218"/>
      <c r="AE1122" s="218"/>
      <c r="AF1122" s="212"/>
      <c r="AG1122" s="212"/>
      <c r="AH1122" s="218"/>
      <c r="AI1122" s="218"/>
      <c r="AJ1122" s="212"/>
      <c r="AK1122" s="212"/>
      <c r="AL1122" s="212"/>
      <c r="AM1122" s="212"/>
      <c r="AN1122" s="215"/>
      <c r="AO1122" s="215"/>
      <c r="AP1122" s="215"/>
      <c r="AQ1122" s="209"/>
      <c r="AR1122" s="121" t="s">
        <v>124</v>
      </c>
      <c r="AS1122" s="121"/>
      <c r="AT1122" s="121"/>
      <c r="AU1122" s="121"/>
      <c r="AV1122" s="121"/>
      <c r="AW1122" s="121"/>
      <c r="AX1122" s="121"/>
      <c r="AY1122" s="122"/>
      <c r="AZ1122" s="74"/>
    </row>
    <row r="1123" spans="2:52" ht="22.5">
      <c r="B1123" s="73"/>
      <c r="C1123" s="222" t="s">
        <v>880</v>
      </c>
      <c r="D1123" s="225">
        <f>$F$1097</f>
        <v>0</v>
      </c>
      <c r="E1123" s="228"/>
      <c r="F1123" s="219" t="s">
        <v>121</v>
      </c>
      <c r="G1123" s="210"/>
      <c r="H1123" s="210"/>
      <c r="I1123" s="216"/>
      <c r="J1123" s="216"/>
      <c r="K1123" s="219">
        <v>2011</v>
      </c>
      <c r="L1123" s="219">
        <v>2011</v>
      </c>
      <c r="M1123" s="216"/>
      <c r="N1123" s="216"/>
      <c r="O1123" s="216"/>
      <c r="P1123" s="210"/>
      <c r="Q1123" s="210"/>
      <c r="R1123" s="216"/>
      <c r="S1123" s="216"/>
      <c r="T1123" s="210"/>
      <c r="U1123" s="210"/>
      <c r="V1123" s="216"/>
      <c r="W1123" s="216"/>
      <c r="X1123" s="210"/>
      <c r="Y1123" s="210"/>
      <c r="Z1123" s="216"/>
      <c r="AA1123" s="216"/>
      <c r="AB1123" s="210"/>
      <c r="AC1123" s="210"/>
      <c r="AD1123" s="216"/>
      <c r="AE1123" s="216"/>
      <c r="AF1123" s="210"/>
      <c r="AG1123" s="210"/>
      <c r="AH1123" s="216"/>
      <c r="AI1123" s="216"/>
      <c r="AJ1123" s="210"/>
      <c r="AK1123" s="210"/>
      <c r="AL1123" s="210"/>
      <c r="AM1123" s="210"/>
      <c r="AN1123" s="213">
        <f>P1123+T1123+X1123+AB1123+AF1123+AJ1123</f>
        <v>0</v>
      </c>
      <c r="AO1123" s="213">
        <f>Q1123+U1123+Y1123+AC1123+AG1123+AK1123</f>
        <v>0</v>
      </c>
      <c r="AP1123" s="213">
        <f>R1123+V1123+Z1123+AD1123+AH1123+AL1123</f>
        <v>0</v>
      </c>
      <c r="AQ1123" s="209">
        <f>S1123+W1123+AA1123+AE1123+AI1123+AM1123</f>
        <v>0</v>
      </c>
      <c r="AR1123" s="116" t="s">
        <v>122</v>
      </c>
      <c r="AS1123" s="117">
        <f aca="true" t="shared" si="470" ref="AS1123:AX1123">SUM(AS1124:AS1125)</f>
        <v>0</v>
      </c>
      <c r="AT1123" s="117">
        <f t="shared" si="470"/>
        <v>0</v>
      </c>
      <c r="AU1123" s="117">
        <f t="shared" si="470"/>
        <v>0</v>
      </c>
      <c r="AV1123" s="117">
        <f t="shared" si="470"/>
        <v>0</v>
      </c>
      <c r="AW1123" s="117">
        <f t="shared" si="470"/>
        <v>0</v>
      </c>
      <c r="AX1123" s="117">
        <f t="shared" si="470"/>
        <v>0</v>
      </c>
      <c r="AY1123" s="98">
        <f>SUM(AS1123:AX1123)</f>
        <v>0</v>
      </c>
      <c r="AZ1123" s="74"/>
    </row>
    <row r="1124" spans="2:52" ht="12.75">
      <c r="B1124" s="73"/>
      <c r="C1124" s="223"/>
      <c r="D1124" s="226"/>
      <c r="E1124" s="229"/>
      <c r="F1124" s="220"/>
      <c r="G1124" s="211"/>
      <c r="H1124" s="211"/>
      <c r="I1124" s="217"/>
      <c r="J1124" s="217"/>
      <c r="K1124" s="220"/>
      <c r="L1124" s="220"/>
      <c r="M1124" s="217"/>
      <c r="N1124" s="217"/>
      <c r="O1124" s="217"/>
      <c r="P1124" s="211"/>
      <c r="Q1124" s="211"/>
      <c r="R1124" s="217"/>
      <c r="S1124" s="217"/>
      <c r="T1124" s="211"/>
      <c r="U1124" s="211"/>
      <c r="V1124" s="217"/>
      <c r="W1124" s="217"/>
      <c r="X1124" s="211"/>
      <c r="Y1124" s="211"/>
      <c r="Z1124" s="217"/>
      <c r="AA1124" s="217"/>
      <c r="AB1124" s="211"/>
      <c r="AC1124" s="211"/>
      <c r="AD1124" s="217"/>
      <c r="AE1124" s="217"/>
      <c r="AF1124" s="211"/>
      <c r="AG1124" s="211"/>
      <c r="AH1124" s="217"/>
      <c r="AI1124" s="217"/>
      <c r="AJ1124" s="211"/>
      <c r="AK1124" s="211"/>
      <c r="AL1124" s="211"/>
      <c r="AM1124" s="211"/>
      <c r="AN1124" s="214"/>
      <c r="AO1124" s="214"/>
      <c r="AP1124" s="214"/>
      <c r="AQ1124" s="209"/>
      <c r="AR1124" s="118" t="s">
        <v>858</v>
      </c>
      <c r="AS1124" s="119">
        <v>0</v>
      </c>
      <c r="AT1124" s="119"/>
      <c r="AU1124" s="119"/>
      <c r="AV1124" s="119"/>
      <c r="AW1124" s="119"/>
      <c r="AX1124" s="120"/>
      <c r="AY1124" s="98">
        <f>SUM(AS1124:AX1124)</f>
        <v>0</v>
      </c>
      <c r="AZ1124" s="74"/>
    </row>
    <row r="1125" spans="2:52" ht="12.75">
      <c r="B1125" s="73"/>
      <c r="C1125" s="224"/>
      <c r="D1125" s="227"/>
      <c r="E1125" s="230"/>
      <c r="F1125" s="221"/>
      <c r="G1125" s="212"/>
      <c r="H1125" s="212"/>
      <c r="I1125" s="218"/>
      <c r="J1125" s="218"/>
      <c r="K1125" s="221"/>
      <c r="L1125" s="221"/>
      <c r="M1125" s="218"/>
      <c r="N1125" s="218"/>
      <c r="O1125" s="218"/>
      <c r="P1125" s="212"/>
      <c r="Q1125" s="212"/>
      <c r="R1125" s="218"/>
      <c r="S1125" s="218"/>
      <c r="T1125" s="212"/>
      <c r="U1125" s="212"/>
      <c r="V1125" s="218"/>
      <c r="W1125" s="218"/>
      <c r="X1125" s="212"/>
      <c r="Y1125" s="212"/>
      <c r="Z1125" s="218"/>
      <c r="AA1125" s="218"/>
      <c r="AB1125" s="212"/>
      <c r="AC1125" s="212"/>
      <c r="AD1125" s="218"/>
      <c r="AE1125" s="218"/>
      <c r="AF1125" s="212"/>
      <c r="AG1125" s="212"/>
      <c r="AH1125" s="218"/>
      <c r="AI1125" s="218"/>
      <c r="AJ1125" s="212"/>
      <c r="AK1125" s="212"/>
      <c r="AL1125" s="212"/>
      <c r="AM1125" s="212"/>
      <c r="AN1125" s="215"/>
      <c r="AO1125" s="215"/>
      <c r="AP1125" s="215"/>
      <c r="AQ1125" s="209"/>
      <c r="AR1125" s="121" t="s">
        <v>124</v>
      </c>
      <c r="AS1125" s="121"/>
      <c r="AT1125" s="121"/>
      <c r="AU1125" s="121"/>
      <c r="AV1125" s="121"/>
      <c r="AW1125" s="121"/>
      <c r="AX1125" s="121"/>
      <c r="AY1125" s="122"/>
      <c r="AZ1125" s="74"/>
    </row>
    <row r="1126" spans="2:52" ht="22.5">
      <c r="B1126" s="73"/>
      <c r="C1126" s="222" t="s">
        <v>881</v>
      </c>
      <c r="D1126" s="225">
        <f>$F$1100</f>
        <v>0</v>
      </c>
      <c r="E1126" s="228"/>
      <c r="F1126" s="219" t="s">
        <v>121</v>
      </c>
      <c r="G1126" s="210"/>
      <c r="H1126" s="210"/>
      <c r="I1126" s="216"/>
      <c r="J1126" s="216"/>
      <c r="K1126" s="219">
        <v>2011</v>
      </c>
      <c r="L1126" s="219">
        <v>2011</v>
      </c>
      <c r="M1126" s="216"/>
      <c r="N1126" s="216"/>
      <c r="O1126" s="216"/>
      <c r="P1126" s="210"/>
      <c r="Q1126" s="210"/>
      <c r="R1126" s="216"/>
      <c r="S1126" s="216"/>
      <c r="T1126" s="210"/>
      <c r="U1126" s="210"/>
      <c r="V1126" s="216"/>
      <c r="W1126" s="216"/>
      <c r="X1126" s="210"/>
      <c r="Y1126" s="210"/>
      <c r="Z1126" s="216"/>
      <c r="AA1126" s="216"/>
      <c r="AB1126" s="210"/>
      <c r="AC1126" s="210"/>
      <c r="AD1126" s="216"/>
      <c r="AE1126" s="216"/>
      <c r="AF1126" s="210"/>
      <c r="AG1126" s="210"/>
      <c r="AH1126" s="216"/>
      <c r="AI1126" s="216"/>
      <c r="AJ1126" s="210"/>
      <c r="AK1126" s="210"/>
      <c r="AL1126" s="210"/>
      <c r="AM1126" s="210"/>
      <c r="AN1126" s="213">
        <f>P1126+T1126+X1126+AB1126+AF1126+AJ1126</f>
        <v>0</v>
      </c>
      <c r="AO1126" s="213">
        <f>Q1126+U1126+Y1126+AC1126+AG1126+AK1126</f>
        <v>0</v>
      </c>
      <c r="AP1126" s="213">
        <f>R1126+V1126+Z1126+AD1126+AH1126+AL1126</f>
        <v>0</v>
      </c>
      <c r="AQ1126" s="209">
        <f>S1126+W1126+AA1126+AE1126+AI1126+AM1126</f>
        <v>0</v>
      </c>
      <c r="AR1126" s="116" t="s">
        <v>122</v>
      </c>
      <c r="AS1126" s="117">
        <f aca="true" t="shared" si="471" ref="AS1126:AX1126">SUM(AS1127:AS1128)</f>
        <v>0</v>
      </c>
      <c r="AT1126" s="117">
        <f t="shared" si="471"/>
        <v>0</v>
      </c>
      <c r="AU1126" s="117">
        <f t="shared" si="471"/>
        <v>0</v>
      </c>
      <c r="AV1126" s="117">
        <f t="shared" si="471"/>
        <v>0</v>
      </c>
      <c r="AW1126" s="117">
        <f t="shared" si="471"/>
        <v>0</v>
      </c>
      <c r="AX1126" s="117">
        <f t="shared" si="471"/>
        <v>0</v>
      </c>
      <c r="AY1126" s="98">
        <f>SUM(AS1126:AX1126)</f>
        <v>0</v>
      </c>
      <c r="AZ1126" s="74"/>
    </row>
    <row r="1127" spans="2:52" ht="12.75">
      <c r="B1127" s="73"/>
      <c r="C1127" s="223"/>
      <c r="D1127" s="226"/>
      <c r="E1127" s="229"/>
      <c r="F1127" s="220"/>
      <c r="G1127" s="211"/>
      <c r="H1127" s="211"/>
      <c r="I1127" s="217"/>
      <c r="J1127" s="217"/>
      <c r="K1127" s="220"/>
      <c r="L1127" s="220"/>
      <c r="M1127" s="217"/>
      <c r="N1127" s="217"/>
      <c r="O1127" s="217"/>
      <c r="P1127" s="211"/>
      <c r="Q1127" s="211"/>
      <c r="R1127" s="217"/>
      <c r="S1127" s="217"/>
      <c r="T1127" s="211"/>
      <c r="U1127" s="211"/>
      <c r="V1127" s="217"/>
      <c r="W1127" s="217"/>
      <c r="X1127" s="211"/>
      <c r="Y1127" s="211"/>
      <c r="Z1127" s="217"/>
      <c r="AA1127" s="217"/>
      <c r="AB1127" s="211"/>
      <c r="AC1127" s="211"/>
      <c r="AD1127" s="217"/>
      <c r="AE1127" s="217"/>
      <c r="AF1127" s="211"/>
      <c r="AG1127" s="211"/>
      <c r="AH1127" s="217"/>
      <c r="AI1127" s="217"/>
      <c r="AJ1127" s="211"/>
      <c r="AK1127" s="211"/>
      <c r="AL1127" s="211"/>
      <c r="AM1127" s="211"/>
      <c r="AN1127" s="214"/>
      <c r="AO1127" s="214"/>
      <c r="AP1127" s="214"/>
      <c r="AQ1127" s="209"/>
      <c r="AR1127" s="118" t="s">
        <v>858</v>
      </c>
      <c r="AS1127" s="119">
        <v>0</v>
      </c>
      <c r="AT1127" s="119"/>
      <c r="AU1127" s="119"/>
      <c r="AV1127" s="119"/>
      <c r="AW1127" s="119"/>
      <c r="AX1127" s="120"/>
      <c r="AY1127" s="98">
        <f>SUM(AS1127:AX1127)</f>
        <v>0</v>
      </c>
      <c r="AZ1127" s="74"/>
    </row>
    <row r="1128" spans="2:52" ht="12.75">
      <c r="B1128" s="73"/>
      <c r="C1128" s="224"/>
      <c r="D1128" s="227"/>
      <c r="E1128" s="230"/>
      <c r="F1128" s="221"/>
      <c r="G1128" s="212"/>
      <c r="H1128" s="212"/>
      <c r="I1128" s="218"/>
      <c r="J1128" s="218"/>
      <c r="K1128" s="221"/>
      <c r="L1128" s="221"/>
      <c r="M1128" s="218"/>
      <c r="N1128" s="218"/>
      <c r="O1128" s="218"/>
      <c r="P1128" s="212"/>
      <c r="Q1128" s="212"/>
      <c r="R1128" s="218"/>
      <c r="S1128" s="218"/>
      <c r="T1128" s="212"/>
      <c r="U1128" s="212"/>
      <c r="V1128" s="218"/>
      <c r="W1128" s="218"/>
      <c r="X1128" s="212"/>
      <c r="Y1128" s="212"/>
      <c r="Z1128" s="218"/>
      <c r="AA1128" s="218"/>
      <c r="AB1128" s="212"/>
      <c r="AC1128" s="212"/>
      <c r="AD1128" s="218"/>
      <c r="AE1128" s="218"/>
      <c r="AF1128" s="212"/>
      <c r="AG1128" s="212"/>
      <c r="AH1128" s="218"/>
      <c r="AI1128" s="218"/>
      <c r="AJ1128" s="212"/>
      <c r="AK1128" s="212"/>
      <c r="AL1128" s="212"/>
      <c r="AM1128" s="212"/>
      <c r="AN1128" s="215"/>
      <c r="AO1128" s="215"/>
      <c r="AP1128" s="215"/>
      <c r="AQ1128" s="209"/>
      <c r="AR1128" s="121" t="s">
        <v>124</v>
      </c>
      <c r="AS1128" s="121"/>
      <c r="AT1128" s="121"/>
      <c r="AU1128" s="121"/>
      <c r="AV1128" s="121"/>
      <c r="AW1128" s="121"/>
      <c r="AX1128" s="121"/>
      <c r="AY1128" s="122"/>
      <c r="AZ1128" s="74"/>
    </row>
    <row r="1129" spans="2:52" ht="22.5">
      <c r="B1129" s="73"/>
      <c r="C1129" s="222" t="s">
        <v>882</v>
      </c>
      <c r="D1129" s="225">
        <f>$F$1103</f>
        <v>0</v>
      </c>
      <c r="E1129" s="228"/>
      <c r="F1129" s="219" t="s">
        <v>121</v>
      </c>
      <c r="G1129" s="210"/>
      <c r="H1129" s="210"/>
      <c r="I1129" s="216"/>
      <c r="J1129" s="216"/>
      <c r="K1129" s="219">
        <v>2011</v>
      </c>
      <c r="L1129" s="219">
        <v>2011</v>
      </c>
      <c r="M1129" s="216"/>
      <c r="N1129" s="216"/>
      <c r="O1129" s="216"/>
      <c r="P1129" s="210"/>
      <c r="Q1129" s="210"/>
      <c r="R1129" s="216"/>
      <c r="S1129" s="216"/>
      <c r="T1129" s="210"/>
      <c r="U1129" s="210"/>
      <c r="V1129" s="216"/>
      <c r="W1129" s="216"/>
      <c r="X1129" s="210"/>
      <c r="Y1129" s="210"/>
      <c r="Z1129" s="216"/>
      <c r="AA1129" s="216"/>
      <c r="AB1129" s="210"/>
      <c r="AC1129" s="210"/>
      <c r="AD1129" s="216"/>
      <c r="AE1129" s="216"/>
      <c r="AF1129" s="210"/>
      <c r="AG1129" s="210"/>
      <c r="AH1129" s="216"/>
      <c r="AI1129" s="216"/>
      <c r="AJ1129" s="210"/>
      <c r="AK1129" s="210"/>
      <c r="AL1129" s="210"/>
      <c r="AM1129" s="210"/>
      <c r="AN1129" s="213">
        <f>P1129+T1129+X1129+AB1129+AF1129+AJ1129</f>
        <v>0</v>
      </c>
      <c r="AO1129" s="213">
        <f>Q1129+U1129+Y1129+AC1129+AG1129+AK1129</f>
        <v>0</v>
      </c>
      <c r="AP1129" s="213">
        <f>R1129+V1129+Z1129+AD1129+AH1129+AL1129</f>
        <v>0</v>
      </c>
      <c r="AQ1129" s="209">
        <f>S1129+W1129+AA1129+AE1129+AI1129+AM1129</f>
        <v>0</v>
      </c>
      <c r="AR1129" s="116" t="s">
        <v>122</v>
      </c>
      <c r="AS1129" s="117">
        <f aca="true" t="shared" si="472" ref="AS1129:AX1129">SUM(AS1130:AS1131)</f>
        <v>0</v>
      </c>
      <c r="AT1129" s="117">
        <f t="shared" si="472"/>
        <v>0</v>
      </c>
      <c r="AU1129" s="117">
        <f t="shared" si="472"/>
        <v>0</v>
      </c>
      <c r="AV1129" s="117">
        <f t="shared" si="472"/>
        <v>0</v>
      </c>
      <c r="AW1129" s="117">
        <f t="shared" si="472"/>
        <v>0</v>
      </c>
      <c r="AX1129" s="117">
        <f t="shared" si="472"/>
        <v>0</v>
      </c>
      <c r="AY1129" s="98">
        <f>SUM(AS1129:AX1129)</f>
        <v>0</v>
      </c>
      <c r="AZ1129" s="74"/>
    </row>
    <row r="1130" spans="2:52" ht="12.75">
      <c r="B1130" s="73"/>
      <c r="C1130" s="223"/>
      <c r="D1130" s="226"/>
      <c r="E1130" s="229"/>
      <c r="F1130" s="220"/>
      <c r="G1130" s="211"/>
      <c r="H1130" s="211"/>
      <c r="I1130" s="217"/>
      <c r="J1130" s="217"/>
      <c r="K1130" s="220"/>
      <c r="L1130" s="220"/>
      <c r="M1130" s="217"/>
      <c r="N1130" s="217"/>
      <c r="O1130" s="217"/>
      <c r="P1130" s="211"/>
      <c r="Q1130" s="211"/>
      <c r="R1130" s="217"/>
      <c r="S1130" s="217"/>
      <c r="T1130" s="211"/>
      <c r="U1130" s="211"/>
      <c r="V1130" s="217"/>
      <c r="W1130" s="217"/>
      <c r="X1130" s="211"/>
      <c r="Y1130" s="211"/>
      <c r="Z1130" s="217"/>
      <c r="AA1130" s="217"/>
      <c r="AB1130" s="211"/>
      <c r="AC1130" s="211"/>
      <c r="AD1130" s="217"/>
      <c r="AE1130" s="217"/>
      <c r="AF1130" s="211"/>
      <c r="AG1130" s="211"/>
      <c r="AH1130" s="217"/>
      <c r="AI1130" s="217"/>
      <c r="AJ1130" s="211"/>
      <c r="AK1130" s="211"/>
      <c r="AL1130" s="211"/>
      <c r="AM1130" s="211"/>
      <c r="AN1130" s="214"/>
      <c r="AO1130" s="214"/>
      <c r="AP1130" s="214"/>
      <c r="AQ1130" s="209"/>
      <c r="AR1130" s="118" t="s">
        <v>858</v>
      </c>
      <c r="AS1130" s="119">
        <v>0</v>
      </c>
      <c r="AT1130" s="119"/>
      <c r="AU1130" s="119"/>
      <c r="AV1130" s="119"/>
      <c r="AW1130" s="119"/>
      <c r="AX1130" s="120"/>
      <c r="AY1130" s="98">
        <f>SUM(AS1130:AX1130)</f>
        <v>0</v>
      </c>
      <c r="AZ1130" s="74"/>
    </row>
    <row r="1131" spans="2:52" ht="12.75">
      <c r="B1131" s="73"/>
      <c r="C1131" s="224"/>
      <c r="D1131" s="227"/>
      <c r="E1131" s="230"/>
      <c r="F1131" s="221"/>
      <c r="G1131" s="212"/>
      <c r="H1131" s="212"/>
      <c r="I1131" s="218"/>
      <c r="J1131" s="218"/>
      <c r="K1131" s="221"/>
      <c r="L1131" s="221"/>
      <c r="M1131" s="218"/>
      <c r="N1131" s="218"/>
      <c r="O1131" s="218"/>
      <c r="P1131" s="212"/>
      <c r="Q1131" s="212"/>
      <c r="R1131" s="218"/>
      <c r="S1131" s="218"/>
      <c r="T1131" s="212"/>
      <c r="U1131" s="212"/>
      <c r="V1131" s="218"/>
      <c r="W1131" s="218"/>
      <c r="X1131" s="212"/>
      <c r="Y1131" s="212"/>
      <c r="Z1131" s="218"/>
      <c r="AA1131" s="218"/>
      <c r="AB1131" s="212"/>
      <c r="AC1131" s="212"/>
      <c r="AD1131" s="218"/>
      <c r="AE1131" s="218"/>
      <c r="AF1131" s="212"/>
      <c r="AG1131" s="212"/>
      <c r="AH1131" s="218"/>
      <c r="AI1131" s="218"/>
      <c r="AJ1131" s="212"/>
      <c r="AK1131" s="212"/>
      <c r="AL1131" s="212"/>
      <c r="AM1131" s="212"/>
      <c r="AN1131" s="215"/>
      <c r="AO1131" s="215"/>
      <c r="AP1131" s="215"/>
      <c r="AQ1131" s="209"/>
      <c r="AR1131" s="121" t="s">
        <v>124</v>
      </c>
      <c r="AS1131" s="121"/>
      <c r="AT1131" s="121"/>
      <c r="AU1131" s="121"/>
      <c r="AV1131" s="121"/>
      <c r="AW1131" s="121"/>
      <c r="AX1131" s="121"/>
      <c r="AY1131" s="122"/>
      <c r="AZ1131" s="74"/>
    </row>
    <row r="1132" spans="2:52" ht="22.5">
      <c r="B1132" s="73"/>
      <c r="C1132" s="222" t="s">
        <v>883</v>
      </c>
      <c r="D1132" s="225">
        <f>$F$1106</f>
        <v>0</v>
      </c>
      <c r="E1132" s="228"/>
      <c r="F1132" s="219" t="s">
        <v>121</v>
      </c>
      <c r="G1132" s="210"/>
      <c r="H1132" s="210"/>
      <c r="I1132" s="216"/>
      <c r="J1132" s="216"/>
      <c r="K1132" s="219">
        <v>2011</v>
      </c>
      <c r="L1132" s="219">
        <v>2011</v>
      </c>
      <c r="M1132" s="216"/>
      <c r="N1132" s="216"/>
      <c r="O1132" s="216"/>
      <c r="P1132" s="210"/>
      <c r="Q1132" s="210"/>
      <c r="R1132" s="216"/>
      <c r="S1132" s="216"/>
      <c r="T1132" s="210"/>
      <c r="U1132" s="210"/>
      <c r="V1132" s="216"/>
      <c r="W1132" s="216"/>
      <c r="X1132" s="210"/>
      <c r="Y1132" s="210"/>
      <c r="Z1132" s="216"/>
      <c r="AA1132" s="216"/>
      <c r="AB1132" s="210"/>
      <c r="AC1132" s="210"/>
      <c r="AD1132" s="216"/>
      <c r="AE1132" s="216"/>
      <c r="AF1132" s="210"/>
      <c r="AG1132" s="210"/>
      <c r="AH1132" s="216"/>
      <c r="AI1132" s="216"/>
      <c r="AJ1132" s="210"/>
      <c r="AK1132" s="210"/>
      <c r="AL1132" s="210"/>
      <c r="AM1132" s="210"/>
      <c r="AN1132" s="213">
        <f>P1132+T1132+X1132+AB1132+AF1132+AJ1132</f>
        <v>0</v>
      </c>
      <c r="AO1132" s="213">
        <f>Q1132+U1132+Y1132+AC1132+AG1132+AK1132</f>
        <v>0</v>
      </c>
      <c r="AP1132" s="213">
        <f>R1132+V1132+Z1132+AD1132+AH1132+AL1132</f>
        <v>0</v>
      </c>
      <c r="AQ1132" s="209">
        <f>S1132+W1132+AA1132+AE1132+AI1132+AM1132</f>
        <v>0</v>
      </c>
      <c r="AR1132" s="116" t="s">
        <v>122</v>
      </c>
      <c r="AS1132" s="117">
        <f aca="true" t="shared" si="473" ref="AS1132:AX1132">SUM(AS1133:AS1134)</f>
        <v>0</v>
      </c>
      <c r="AT1132" s="117">
        <f t="shared" si="473"/>
        <v>0</v>
      </c>
      <c r="AU1132" s="117">
        <f t="shared" si="473"/>
        <v>0</v>
      </c>
      <c r="AV1132" s="117">
        <f t="shared" si="473"/>
        <v>0</v>
      </c>
      <c r="AW1132" s="117">
        <f t="shared" si="473"/>
        <v>0</v>
      </c>
      <c r="AX1132" s="117">
        <f t="shared" si="473"/>
        <v>0</v>
      </c>
      <c r="AY1132" s="98">
        <f>SUM(AS1132:AX1132)</f>
        <v>0</v>
      </c>
      <c r="AZ1132" s="74"/>
    </row>
    <row r="1133" spans="2:52" ht="12.75">
      <c r="B1133" s="73"/>
      <c r="C1133" s="223"/>
      <c r="D1133" s="226"/>
      <c r="E1133" s="229"/>
      <c r="F1133" s="220"/>
      <c r="G1133" s="211"/>
      <c r="H1133" s="211"/>
      <c r="I1133" s="217"/>
      <c r="J1133" s="217"/>
      <c r="K1133" s="220"/>
      <c r="L1133" s="220"/>
      <c r="M1133" s="217"/>
      <c r="N1133" s="217"/>
      <c r="O1133" s="217"/>
      <c r="P1133" s="211"/>
      <c r="Q1133" s="211"/>
      <c r="R1133" s="217"/>
      <c r="S1133" s="217"/>
      <c r="T1133" s="211"/>
      <c r="U1133" s="211"/>
      <c r="V1133" s="217"/>
      <c r="W1133" s="217"/>
      <c r="X1133" s="211"/>
      <c r="Y1133" s="211"/>
      <c r="Z1133" s="217"/>
      <c r="AA1133" s="217"/>
      <c r="AB1133" s="211"/>
      <c r="AC1133" s="211"/>
      <c r="AD1133" s="217"/>
      <c r="AE1133" s="217"/>
      <c r="AF1133" s="211"/>
      <c r="AG1133" s="211"/>
      <c r="AH1133" s="217"/>
      <c r="AI1133" s="217"/>
      <c r="AJ1133" s="211"/>
      <c r="AK1133" s="211"/>
      <c r="AL1133" s="211"/>
      <c r="AM1133" s="211"/>
      <c r="AN1133" s="214"/>
      <c r="AO1133" s="214"/>
      <c r="AP1133" s="214"/>
      <c r="AQ1133" s="209"/>
      <c r="AR1133" s="118" t="s">
        <v>858</v>
      </c>
      <c r="AS1133" s="119">
        <v>0</v>
      </c>
      <c r="AT1133" s="119"/>
      <c r="AU1133" s="119"/>
      <c r="AV1133" s="119"/>
      <c r="AW1133" s="119"/>
      <c r="AX1133" s="120"/>
      <c r="AY1133" s="98">
        <f>SUM(AS1133:AX1133)</f>
        <v>0</v>
      </c>
      <c r="AZ1133" s="74"/>
    </row>
    <row r="1134" spans="2:52" ht="12.75">
      <c r="B1134" s="73"/>
      <c r="C1134" s="224"/>
      <c r="D1134" s="227"/>
      <c r="E1134" s="230"/>
      <c r="F1134" s="221"/>
      <c r="G1134" s="212"/>
      <c r="H1134" s="212"/>
      <c r="I1134" s="218"/>
      <c r="J1134" s="218"/>
      <c r="K1134" s="221"/>
      <c r="L1134" s="221"/>
      <c r="M1134" s="218"/>
      <c r="N1134" s="218"/>
      <c r="O1134" s="218"/>
      <c r="P1134" s="212"/>
      <c r="Q1134" s="212"/>
      <c r="R1134" s="218"/>
      <c r="S1134" s="218"/>
      <c r="T1134" s="212"/>
      <c r="U1134" s="212"/>
      <c r="V1134" s="218"/>
      <c r="W1134" s="218"/>
      <c r="X1134" s="212"/>
      <c r="Y1134" s="212"/>
      <c r="Z1134" s="218"/>
      <c r="AA1134" s="218"/>
      <c r="AB1134" s="212"/>
      <c r="AC1134" s="212"/>
      <c r="AD1134" s="218"/>
      <c r="AE1134" s="218"/>
      <c r="AF1134" s="212"/>
      <c r="AG1134" s="212"/>
      <c r="AH1134" s="218"/>
      <c r="AI1134" s="218"/>
      <c r="AJ1134" s="212"/>
      <c r="AK1134" s="212"/>
      <c r="AL1134" s="212"/>
      <c r="AM1134" s="212"/>
      <c r="AN1134" s="215"/>
      <c r="AO1134" s="215"/>
      <c r="AP1134" s="215"/>
      <c r="AQ1134" s="209"/>
      <c r="AR1134" s="121" t="s">
        <v>124</v>
      </c>
      <c r="AS1134" s="121"/>
      <c r="AT1134" s="121"/>
      <c r="AU1134" s="121"/>
      <c r="AV1134" s="121"/>
      <c r="AW1134" s="121"/>
      <c r="AX1134" s="121"/>
      <c r="AY1134" s="122"/>
      <c r="AZ1134" s="74"/>
    </row>
    <row r="1135" spans="2:52" ht="22.5">
      <c r="B1135" s="73"/>
      <c r="C1135" s="222" t="s">
        <v>884</v>
      </c>
      <c r="D1135" s="225">
        <f>$F$1109</f>
        <v>0</v>
      </c>
      <c r="E1135" s="228"/>
      <c r="F1135" s="219" t="s">
        <v>121</v>
      </c>
      <c r="G1135" s="210"/>
      <c r="H1135" s="210"/>
      <c r="I1135" s="216"/>
      <c r="J1135" s="216"/>
      <c r="K1135" s="219">
        <v>2011</v>
      </c>
      <c r="L1135" s="219">
        <v>2011</v>
      </c>
      <c r="M1135" s="216"/>
      <c r="N1135" s="216"/>
      <c r="O1135" s="216"/>
      <c r="P1135" s="210"/>
      <c r="Q1135" s="210"/>
      <c r="R1135" s="216"/>
      <c r="S1135" s="216"/>
      <c r="T1135" s="210"/>
      <c r="U1135" s="210"/>
      <c r="V1135" s="216"/>
      <c r="W1135" s="216"/>
      <c r="X1135" s="210"/>
      <c r="Y1135" s="210"/>
      <c r="Z1135" s="216"/>
      <c r="AA1135" s="216"/>
      <c r="AB1135" s="210"/>
      <c r="AC1135" s="210"/>
      <c r="AD1135" s="216"/>
      <c r="AE1135" s="216"/>
      <c r="AF1135" s="210"/>
      <c r="AG1135" s="210"/>
      <c r="AH1135" s="216"/>
      <c r="AI1135" s="216"/>
      <c r="AJ1135" s="210"/>
      <c r="AK1135" s="210"/>
      <c r="AL1135" s="210"/>
      <c r="AM1135" s="210"/>
      <c r="AN1135" s="213">
        <f>P1135+T1135+X1135+AB1135+AF1135+AJ1135</f>
        <v>0</v>
      </c>
      <c r="AO1135" s="213">
        <f>Q1135+U1135+Y1135+AC1135+AG1135+AK1135</f>
        <v>0</v>
      </c>
      <c r="AP1135" s="213">
        <f>R1135+V1135+Z1135+AD1135+AH1135+AL1135</f>
        <v>0</v>
      </c>
      <c r="AQ1135" s="209">
        <f>S1135+W1135+AA1135+AE1135+AI1135+AM1135</f>
        <v>0</v>
      </c>
      <c r="AR1135" s="116" t="s">
        <v>122</v>
      </c>
      <c r="AS1135" s="117">
        <f aca="true" t="shared" si="474" ref="AS1135:AX1135">SUM(AS1136:AS1137)</f>
        <v>0</v>
      </c>
      <c r="AT1135" s="117">
        <f t="shared" si="474"/>
        <v>0</v>
      </c>
      <c r="AU1135" s="117">
        <f t="shared" si="474"/>
        <v>0</v>
      </c>
      <c r="AV1135" s="117">
        <f t="shared" si="474"/>
        <v>0</v>
      </c>
      <c r="AW1135" s="117">
        <f t="shared" si="474"/>
        <v>0</v>
      </c>
      <c r="AX1135" s="117">
        <f t="shared" si="474"/>
        <v>0</v>
      </c>
      <c r="AY1135" s="98">
        <f>SUM(AS1135:AX1135)</f>
        <v>0</v>
      </c>
      <c r="AZ1135" s="74"/>
    </row>
    <row r="1136" spans="2:52" ht="12.75">
      <c r="B1136" s="73"/>
      <c r="C1136" s="223"/>
      <c r="D1136" s="226"/>
      <c r="E1136" s="229"/>
      <c r="F1136" s="220"/>
      <c r="G1136" s="211"/>
      <c r="H1136" s="211"/>
      <c r="I1136" s="217"/>
      <c r="J1136" s="217"/>
      <c r="K1136" s="220"/>
      <c r="L1136" s="220"/>
      <c r="M1136" s="217"/>
      <c r="N1136" s="217"/>
      <c r="O1136" s="217"/>
      <c r="P1136" s="211"/>
      <c r="Q1136" s="211"/>
      <c r="R1136" s="217"/>
      <c r="S1136" s="217"/>
      <c r="T1136" s="211"/>
      <c r="U1136" s="211"/>
      <c r="V1136" s="217"/>
      <c r="W1136" s="217"/>
      <c r="X1136" s="211"/>
      <c r="Y1136" s="211"/>
      <c r="Z1136" s="217"/>
      <c r="AA1136" s="217"/>
      <c r="AB1136" s="211"/>
      <c r="AC1136" s="211"/>
      <c r="AD1136" s="217"/>
      <c r="AE1136" s="217"/>
      <c r="AF1136" s="211"/>
      <c r="AG1136" s="211"/>
      <c r="AH1136" s="217"/>
      <c r="AI1136" s="217"/>
      <c r="AJ1136" s="211"/>
      <c r="AK1136" s="211"/>
      <c r="AL1136" s="211"/>
      <c r="AM1136" s="211"/>
      <c r="AN1136" s="214"/>
      <c r="AO1136" s="214"/>
      <c r="AP1136" s="214"/>
      <c r="AQ1136" s="209"/>
      <c r="AR1136" s="118" t="s">
        <v>858</v>
      </c>
      <c r="AS1136" s="119">
        <v>0</v>
      </c>
      <c r="AT1136" s="119"/>
      <c r="AU1136" s="119"/>
      <c r="AV1136" s="119"/>
      <c r="AW1136" s="119"/>
      <c r="AX1136" s="120"/>
      <c r="AY1136" s="98">
        <f>SUM(AS1136:AX1136)</f>
        <v>0</v>
      </c>
      <c r="AZ1136" s="74"/>
    </row>
    <row r="1137" spans="2:52" ht="13.5" thickBot="1">
      <c r="B1137" s="73"/>
      <c r="C1137" s="224"/>
      <c r="D1137" s="227"/>
      <c r="E1137" s="230"/>
      <c r="F1137" s="221"/>
      <c r="G1137" s="212"/>
      <c r="H1137" s="212"/>
      <c r="I1137" s="218"/>
      <c r="J1137" s="218"/>
      <c r="K1137" s="221"/>
      <c r="L1137" s="221"/>
      <c r="M1137" s="218"/>
      <c r="N1137" s="218"/>
      <c r="O1137" s="218"/>
      <c r="P1137" s="212"/>
      <c r="Q1137" s="212"/>
      <c r="R1137" s="218"/>
      <c r="S1137" s="218"/>
      <c r="T1137" s="212"/>
      <c r="U1137" s="212"/>
      <c r="V1137" s="218"/>
      <c r="W1137" s="218"/>
      <c r="X1137" s="212"/>
      <c r="Y1137" s="212"/>
      <c r="Z1137" s="218"/>
      <c r="AA1137" s="218"/>
      <c r="AB1137" s="212"/>
      <c r="AC1137" s="212"/>
      <c r="AD1137" s="218"/>
      <c r="AE1137" s="218"/>
      <c r="AF1137" s="212"/>
      <c r="AG1137" s="212"/>
      <c r="AH1137" s="218"/>
      <c r="AI1137" s="218"/>
      <c r="AJ1137" s="212"/>
      <c r="AK1137" s="212"/>
      <c r="AL1137" s="212"/>
      <c r="AM1137" s="212"/>
      <c r="AN1137" s="215"/>
      <c r="AO1137" s="215"/>
      <c r="AP1137" s="215"/>
      <c r="AQ1137" s="209"/>
      <c r="AR1137" s="121" t="s">
        <v>124</v>
      </c>
      <c r="AS1137" s="121"/>
      <c r="AT1137" s="121"/>
      <c r="AU1137" s="121"/>
      <c r="AV1137" s="121"/>
      <c r="AW1137" s="121"/>
      <c r="AX1137" s="121"/>
      <c r="AY1137" s="122"/>
      <c r="AZ1137" s="74"/>
    </row>
    <row r="1138" spans="2:52" ht="13.5" thickBot="1">
      <c r="B1138" s="80"/>
      <c r="C1138" s="106"/>
      <c r="D1138" s="132" t="s">
        <v>108</v>
      </c>
      <c r="E1138" s="108" t="s">
        <v>109</v>
      </c>
      <c r="F1138" s="109"/>
      <c r="G1138" s="110"/>
      <c r="H1138" s="110"/>
      <c r="I1138" s="110"/>
      <c r="J1138" s="110"/>
      <c r="K1138" s="110"/>
      <c r="L1138" s="110"/>
      <c r="M1138" s="110"/>
      <c r="N1138" s="110"/>
      <c r="O1138" s="110"/>
      <c r="P1138" s="110"/>
      <c r="Q1138" s="110"/>
      <c r="R1138" s="110"/>
      <c r="S1138" s="110"/>
      <c r="T1138" s="110"/>
      <c r="U1138" s="110"/>
      <c r="V1138" s="110"/>
      <c r="W1138" s="110"/>
      <c r="X1138" s="110"/>
      <c r="Y1138" s="110"/>
      <c r="Z1138" s="110"/>
      <c r="AA1138" s="110"/>
      <c r="AB1138" s="110"/>
      <c r="AC1138" s="110"/>
      <c r="AD1138" s="110"/>
      <c r="AE1138" s="110"/>
      <c r="AF1138" s="110"/>
      <c r="AG1138" s="110"/>
      <c r="AH1138" s="110"/>
      <c r="AI1138" s="110"/>
      <c r="AJ1138" s="110"/>
      <c r="AK1138" s="110"/>
      <c r="AL1138" s="110"/>
      <c r="AM1138" s="110"/>
      <c r="AN1138" s="110"/>
      <c r="AO1138" s="110"/>
      <c r="AP1138" s="110"/>
      <c r="AQ1138" s="110"/>
      <c r="AR1138" s="110"/>
      <c r="AS1138" s="110"/>
      <c r="AT1138" s="110"/>
      <c r="AU1138" s="110"/>
      <c r="AV1138" s="110"/>
      <c r="AW1138" s="110"/>
      <c r="AX1138" s="114"/>
      <c r="AY1138" s="115"/>
      <c r="AZ1138" s="86"/>
    </row>
    <row r="1139" spans="2:52" ht="12.75">
      <c r="B1139" s="80"/>
      <c r="C1139" s="139"/>
      <c r="D1139" s="140"/>
      <c r="E1139" s="140"/>
      <c r="F1139" s="140"/>
      <c r="G1139" s="141"/>
      <c r="H1139" s="141"/>
      <c r="I1139" s="141"/>
      <c r="J1139" s="141"/>
      <c r="K1139" s="141"/>
      <c r="L1139" s="141"/>
      <c r="M1139" s="141"/>
      <c r="N1139" s="141"/>
      <c r="O1139" s="141"/>
      <c r="P1139" s="141"/>
      <c r="Q1139" s="141"/>
      <c r="R1139" s="141"/>
      <c r="S1139" s="141"/>
      <c r="T1139" s="141"/>
      <c r="U1139" s="141"/>
      <c r="V1139" s="141"/>
      <c r="W1139" s="141"/>
      <c r="X1139" s="141"/>
      <c r="Y1139" s="141"/>
      <c r="Z1139" s="141"/>
      <c r="AA1139" s="141"/>
      <c r="AB1139" s="141"/>
      <c r="AC1139" s="141"/>
      <c r="AD1139" s="141"/>
      <c r="AE1139" s="141"/>
      <c r="AF1139" s="141"/>
      <c r="AG1139" s="141"/>
      <c r="AH1139" s="141"/>
      <c r="AI1139" s="141"/>
      <c r="AJ1139" s="141"/>
      <c r="AK1139" s="141"/>
      <c r="AL1139" s="141"/>
      <c r="AM1139" s="141"/>
      <c r="AN1139" s="141"/>
      <c r="AO1139" s="141"/>
      <c r="AP1139" s="141"/>
      <c r="AQ1139" s="141"/>
      <c r="AR1139" s="141"/>
      <c r="AS1139" s="141"/>
      <c r="AT1139" s="141"/>
      <c r="AU1139" s="141"/>
      <c r="AV1139" s="141"/>
      <c r="AW1139" s="141"/>
      <c r="AX1139" s="141"/>
      <c r="AY1139" s="141"/>
      <c r="AZ1139" s="86"/>
    </row>
    <row r="1140" spans="2:52" ht="12.75">
      <c r="B1140" s="80"/>
      <c r="C1140" s="142" t="s">
        <v>885</v>
      </c>
      <c r="D1140" s="143" t="s">
        <v>886</v>
      </c>
      <c r="E1140" s="143"/>
      <c r="F1140" s="143"/>
      <c r="G1140" s="144"/>
      <c r="H1140" s="144"/>
      <c r="I1140" s="144"/>
      <c r="J1140" s="144"/>
      <c r="K1140" s="144"/>
      <c r="L1140" s="144"/>
      <c r="M1140" s="144"/>
      <c r="N1140" s="144"/>
      <c r="O1140" s="144"/>
      <c r="P1140" s="144"/>
      <c r="Q1140" s="144"/>
      <c r="R1140" s="144"/>
      <c r="S1140" s="144"/>
      <c r="T1140" s="144"/>
      <c r="U1140" s="144"/>
      <c r="V1140" s="144"/>
      <c r="W1140" s="144"/>
      <c r="X1140" s="144"/>
      <c r="Y1140" s="144"/>
      <c r="Z1140" s="144"/>
      <c r="AA1140" s="144"/>
      <c r="AB1140" s="144"/>
      <c r="AC1140" s="144"/>
      <c r="AD1140" s="144"/>
      <c r="AE1140" s="144"/>
      <c r="AF1140" s="144"/>
      <c r="AG1140" s="144"/>
      <c r="AH1140" s="144"/>
      <c r="AI1140" s="144"/>
      <c r="AJ1140" s="144"/>
      <c r="AK1140" s="144"/>
      <c r="AL1140" s="144"/>
      <c r="AM1140" s="144"/>
      <c r="AN1140" s="144"/>
      <c r="AO1140" s="144"/>
      <c r="AP1140" s="144"/>
      <c r="AQ1140" s="144"/>
      <c r="AR1140" s="144"/>
      <c r="AS1140" s="144"/>
      <c r="AT1140" s="144"/>
      <c r="AU1140" s="144"/>
      <c r="AV1140" s="144"/>
      <c r="AW1140" s="144"/>
      <c r="AX1140" s="144"/>
      <c r="AY1140" s="144"/>
      <c r="AZ1140" s="86"/>
    </row>
    <row r="1141" spans="2:52" ht="12.75">
      <c r="B1141" s="80"/>
      <c r="C1141" s="142" t="s">
        <v>887</v>
      </c>
      <c r="D1141" s="143" t="s">
        <v>888</v>
      </c>
      <c r="E1141" s="143"/>
      <c r="F1141" s="143"/>
      <c r="G1141" s="144"/>
      <c r="H1141" s="144"/>
      <c r="I1141" s="144"/>
      <c r="J1141" s="144"/>
      <c r="K1141" s="144"/>
      <c r="L1141" s="144"/>
      <c r="M1141" s="144"/>
      <c r="N1141" s="144"/>
      <c r="O1141" s="144"/>
      <c r="P1141" s="144"/>
      <c r="Q1141" s="144"/>
      <c r="R1141" s="144"/>
      <c r="S1141" s="144"/>
      <c r="T1141" s="144"/>
      <c r="U1141" s="144"/>
      <c r="V1141" s="144"/>
      <c r="W1141" s="144"/>
      <c r="X1141" s="144"/>
      <c r="Y1141" s="144"/>
      <c r="Z1141" s="144"/>
      <c r="AA1141" s="144"/>
      <c r="AB1141" s="144"/>
      <c r="AC1141" s="144"/>
      <c r="AD1141" s="144"/>
      <c r="AE1141" s="144"/>
      <c r="AF1141" s="144"/>
      <c r="AG1141" s="144"/>
      <c r="AH1141" s="144"/>
      <c r="AI1141" s="144"/>
      <c r="AJ1141" s="144"/>
      <c r="AK1141" s="144"/>
      <c r="AL1141" s="144"/>
      <c r="AM1141" s="144"/>
      <c r="AN1141" s="144"/>
      <c r="AO1141" s="144"/>
      <c r="AP1141" s="144"/>
      <c r="AQ1141" s="144"/>
      <c r="AR1141" s="144"/>
      <c r="AS1141" s="144"/>
      <c r="AT1141" s="144"/>
      <c r="AU1141" s="144"/>
      <c r="AV1141" s="144"/>
      <c r="AW1141" s="144"/>
      <c r="AX1141" s="144"/>
      <c r="AY1141" s="144"/>
      <c r="AZ1141" s="86"/>
    </row>
    <row r="1142" spans="2:52" ht="12.75">
      <c r="B1142" s="80"/>
      <c r="C1142" s="142" t="s">
        <v>889</v>
      </c>
      <c r="D1142" s="143" t="s">
        <v>890</v>
      </c>
      <c r="E1142" s="143"/>
      <c r="F1142" s="143"/>
      <c r="G1142" s="144"/>
      <c r="H1142" s="144"/>
      <c r="I1142" s="144"/>
      <c r="J1142" s="144"/>
      <c r="K1142" s="144"/>
      <c r="L1142" s="144"/>
      <c r="M1142" s="144"/>
      <c r="N1142" s="144"/>
      <c r="O1142" s="144"/>
      <c r="P1142" s="144"/>
      <c r="Q1142" s="144"/>
      <c r="R1142" s="144"/>
      <c r="S1142" s="144"/>
      <c r="T1142" s="144"/>
      <c r="U1142" s="144"/>
      <c r="V1142" s="144"/>
      <c r="W1142" s="144"/>
      <c r="X1142" s="144"/>
      <c r="Y1142" s="144"/>
      <c r="Z1142" s="144"/>
      <c r="AA1142" s="144"/>
      <c r="AB1142" s="144"/>
      <c r="AC1142" s="144"/>
      <c r="AD1142" s="144"/>
      <c r="AE1142" s="144"/>
      <c r="AF1142" s="144"/>
      <c r="AG1142" s="144"/>
      <c r="AH1142" s="144"/>
      <c r="AI1142" s="144"/>
      <c r="AJ1142" s="144"/>
      <c r="AK1142" s="144"/>
      <c r="AL1142" s="144"/>
      <c r="AM1142" s="144"/>
      <c r="AN1142" s="144"/>
      <c r="AO1142" s="144"/>
      <c r="AP1142" s="144"/>
      <c r="AQ1142" s="144"/>
      <c r="AR1142" s="144"/>
      <c r="AS1142" s="144"/>
      <c r="AT1142" s="144"/>
      <c r="AU1142" s="144"/>
      <c r="AV1142" s="144"/>
      <c r="AW1142" s="144"/>
      <c r="AX1142" s="144"/>
      <c r="AY1142" s="144"/>
      <c r="AZ1142" s="86"/>
    </row>
    <row r="1143" spans="2:52" ht="12.75">
      <c r="B1143" s="80"/>
      <c r="C1143" s="142" t="s">
        <v>891</v>
      </c>
      <c r="D1143" s="143" t="s">
        <v>892</v>
      </c>
      <c r="E1143" s="143"/>
      <c r="F1143" s="143"/>
      <c r="G1143" s="144"/>
      <c r="H1143" s="144"/>
      <c r="I1143" s="144"/>
      <c r="J1143" s="144"/>
      <c r="K1143" s="144"/>
      <c r="L1143" s="144"/>
      <c r="M1143" s="144"/>
      <c r="N1143" s="144"/>
      <c r="O1143" s="144"/>
      <c r="P1143" s="144"/>
      <c r="Q1143" s="144"/>
      <c r="R1143" s="144"/>
      <c r="S1143" s="144"/>
      <c r="T1143" s="144"/>
      <c r="U1143" s="144"/>
      <c r="V1143" s="144"/>
      <c r="W1143" s="144"/>
      <c r="X1143" s="144"/>
      <c r="Y1143" s="144"/>
      <c r="Z1143" s="144"/>
      <c r="AA1143" s="144"/>
      <c r="AB1143" s="144"/>
      <c r="AC1143" s="144"/>
      <c r="AD1143" s="144"/>
      <c r="AE1143" s="144"/>
      <c r="AF1143" s="144"/>
      <c r="AG1143" s="144"/>
      <c r="AH1143" s="144"/>
      <c r="AI1143" s="144"/>
      <c r="AJ1143" s="144"/>
      <c r="AK1143" s="144"/>
      <c r="AL1143" s="144"/>
      <c r="AM1143" s="144"/>
      <c r="AN1143" s="144"/>
      <c r="AO1143" s="144"/>
      <c r="AP1143" s="144"/>
      <c r="AQ1143" s="144"/>
      <c r="AR1143" s="144"/>
      <c r="AS1143" s="144"/>
      <c r="AT1143" s="144"/>
      <c r="AU1143" s="144"/>
      <c r="AV1143" s="144"/>
      <c r="AW1143" s="144"/>
      <c r="AX1143" s="144"/>
      <c r="AY1143" s="144"/>
      <c r="AZ1143" s="86"/>
    </row>
    <row r="1144" spans="2:52" ht="12.75">
      <c r="B1144" s="80"/>
      <c r="C1144" s="142"/>
      <c r="D1144" s="143"/>
      <c r="E1144" s="143"/>
      <c r="F1144" s="143"/>
      <c r="G1144" s="144"/>
      <c r="H1144" s="144"/>
      <c r="I1144" s="144"/>
      <c r="J1144" s="144"/>
      <c r="K1144" s="144"/>
      <c r="L1144" s="144"/>
      <c r="M1144" s="144"/>
      <c r="N1144" s="144"/>
      <c r="O1144" s="144"/>
      <c r="P1144" s="144"/>
      <c r="Q1144" s="144"/>
      <c r="R1144" s="144"/>
      <c r="S1144" s="144"/>
      <c r="T1144" s="144"/>
      <c r="U1144" s="144"/>
      <c r="V1144" s="144"/>
      <c r="W1144" s="144"/>
      <c r="X1144" s="144"/>
      <c r="Y1144" s="144"/>
      <c r="Z1144" s="144"/>
      <c r="AA1144" s="144"/>
      <c r="AB1144" s="144"/>
      <c r="AC1144" s="144"/>
      <c r="AD1144" s="144"/>
      <c r="AE1144" s="144"/>
      <c r="AF1144" s="144"/>
      <c r="AG1144" s="144"/>
      <c r="AH1144" s="144"/>
      <c r="AI1144" s="144"/>
      <c r="AJ1144" s="144"/>
      <c r="AK1144" s="144"/>
      <c r="AL1144" s="144"/>
      <c r="AM1144" s="144"/>
      <c r="AN1144" s="144"/>
      <c r="AO1144" s="144"/>
      <c r="AP1144" s="144"/>
      <c r="AQ1144" s="144"/>
      <c r="AR1144" s="144"/>
      <c r="AS1144" s="144"/>
      <c r="AT1144" s="144"/>
      <c r="AU1144" s="144"/>
      <c r="AV1144" s="144"/>
      <c r="AW1144" s="144"/>
      <c r="AX1144" s="144"/>
      <c r="AY1144" s="144"/>
      <c r="AZ1144" s="86"/>
    </row>
    <row r="1145" spans="2:52" ht="12.75">
      <c r="B1145" s="73"/>
      <c r="D1145" s="143" t="s">
        <v>893</v>
      </c>
      <c r="AZ1145" s="145"/>
    </row>
  </sheetData>
  <sheetProtection/>
  <mergeCells count="12290">
    <mergeCell ref="AX4:AZ4"/>
    <mergeCell ref="AX5:AZ5"/>
    <mergeCell ref="AX2:AZ2"/>
    <mergeCell ref="C3:D3"/>
    <mergeCell ref="R3:S3"/>
    <mergeCell ref="AX3:AZ3"/>
    <mergeCell ref="C4:D4"/>
    <mergeCell ref="R4:S4"/>
    <mergeCell ref="M14:M15"/>
    <mergeCell ref="N14:N15"/>
    <mergeCell ref="O14:O15"/>
    <mergeCell ref="P14:AQ14"/>
    <mergeCell ref="F14:F15"/>
    <mergeCell ref="G14:J15"/>
    <mergeCell ref="K14:K16"/>
    <mergeCell ref="L14:L16"/>
    <mergeCell ref="AN15:AQ15"/>
    <mergeCell ref="AB15:AE15"/>
    <mergeCell ref="AY6:AZ6"/>
    <mergeCell ref="B9:AZ9"/>
    <mergeCell ref="B10:AZ10"/>
    <mergeCell ref="C14:C16"/>
    <mergeCell ref="D14:D16"/>
    <mergeCell ref="E14:E16"/>
    <mergeCell ref="AR14:AR16"/>
    <mergeCell ref="AS14:AY14"/>
    <mergeCell ref="P15:S15"/>
    <mergeCell ref="T15:W15"/>
    <mergeCell ref="G34:G36"/>
    <mergeCell ref="H34:H36"/>
    <mergeCell ref="I34:I36"/>
    <mergeCell ref="J34:J36"/>
    <mergeCell ref="Q34:Q36"/>
    <mergeCell ref="X15:AA15"/>
    <mergeCell ref="N34:N36"/>
    <mergeCell ref="O34:O36"/>
    <mergeCell ref="P34:P36"/>
    <mergeCell ref="X34:X36"/>
    <mergeCell ref="AF15:AI15"/>
    <mergeCell ref="AJ15:AM15"/>
    <mergeCell ref="C34:C36"/>
    <mergeCell ref="D34:D36"/>
    <mergeCell ref="E34:E36"/>
    <mergeCell ref="F34:F36"/>
    <mergeCell ref="R34:R36"/>
    <mergeCell ref="K34:K36"/>
    <mergeCell ref="L34:L36"/>
    <mergeCell ref="M34:M36"/>
    <mergeCell ref="Y34:Y36"/>
    <mergeCell ref="Z34:Z36"/>
    <mergeCell ref="S34:S36"/>
    <mergeCell ref="T34:T36"/>
    <mergeCell ref="U34:U36"/>
    <mergeCell ref="V34:V36"/>
    <mergeCell ref="W34:W36"/>
    <mergeCell ref="AA34:AA36"/>
    <mergeCell ref="AB34:AB36"/>
    <mergeCell ref="AC34:AC36"/>
    <mergeCell ref="AD34:AD36"/>
    <mergeCell ref="AE34:AE36"/>
    <mergeCell ref="AF34:AF36"/>
    <mergeCell ref="AG34:AG36"/>
    <mergeCell ref="AH34:AH36"/>
    <mergeCell ref="AI34:AI36"/>
    <mergeCell ref="AJ34:AJ36"/>
    <mergeCell ref="AK34:AK36"/>
    <mergeCell ref="AL34:AL36"/>
    <mergeCell ref="AM34:AM36"/>
    <mergeCell ref="AN34:AN36"/>
    <mergeCell ref="AO34:AO36"/>
    <mergeCell ref="AP34:AP36"/>
    <mergeCell ref="AQ34:AQ36"/>
    <mergeCell ref="C57:C59"/>
    <mergeCell ref="D57:D59"/>
    <mergeCell ref="E57:E59"/>
    <mergeCell ref="F57:F59"/>
    <mergeCell ref="G57:G59"/>
    <mergeCell ref="H57:H59"/>
    <mergeCell ref="I57:I59"/>
    <mergeCell ref="J57:J59"/>
    <mergeCell ref="K57:K59"/>
    <mergeCell ref="L57:L59"/>
    <mergeCell ref="M57:M59"/>
    <mergeCell ref="N57:N59"/>
    <mergeCell ref="O57:O59"/>
    <mergeCell ref="P57:P59"/>
    <mergeCell ref="Q57:Q59"/>
    <mergeCell ref="R57:R59"/>
    <mergeCell ref="S57:S59"/>
    <mergeCell ref="T57:T59"/>
    <mergeCell ref="U57:U59"/>
    <mergeCell ref="V57:V59"/>
    <mergeCell ref="W57:W59"/>
    <mergeCell ref="X57:X59"/>
    <mergeCell ref="Y57:Y59"/>
    <mergeCell ref="Z57:Z59"/>
    <mergeCell ref="AA57:AA59"/>
    <mergeCell ref="AB57:AB59"/>
    <mergeCell ref="AC57:AC59"/>
    <mergeCell ref="AD57:AD59"/>
    <mergeCell ref="AE57:AE59"/>
    <mergeCell ref="AF57:AF59"/>
    <mergeCell ref="AG57:AG59"/>
    <mergeCell ref="AH57:AH59"/>
    <mergeCell ref="AI57:AI59"/>
    <mergeCell ref="AJ57:AJ59"/>
    <mergeCell ref="AK57:AK59"/>
    <mergeCell ref="AL57:AL59"/>
    <mergeCell ref="AM57:AM59"/>
    <mergeCell ref="AN57:AN59"/>
    <mergeCell ref="AO57:AO59"/>
    <mergeCell ref="AP57:AP59"/>
    <mergeCell ref="AQ57:AQ59"/>
    <mergeCell ref="C63:C65"/>
    <mergeCell ref="D63:D65"/>
    <mergeCell ref="E63:E65"/>
    <mergeCell ref="F63:F65"/>
    <mergeCell ref="G63:G65"/>
    <mergeCell ref="H63:H65"/>
    <mergeCell ref="I63:I65"/>
    <mergeCell ref="J63:J65"/>
    <mergeCell ref="K63:K65"/>
    <mergeCell ref="L63:L65"/>
    <mergeCell ref="M63:M65"/>
    <mergeCell ref="N63:N65"/>
    <mergeCell ref="O63:O65"/>
    <mergeCell ref="P63:P65"/>
    <mergeCell ref="Q63:Q65"/>
    <mergeCell ref="R63:R65"/>
    <mergeCell ref="S63:S65"/>
    <mergeCell ref="T63:T65"/>
    <mergeCell ref="U63:U65"/>
    <mergeCell ref="V63:V65"/>
    <mergeCell ref="W63:W65"/>
    <mergeCell ref="X63:X65"/>
    <mergeCell ref="Y63:Y65"/>
    <mergeCell ref="Z63:Z65"/>
    <mergeCell ref="AA63:AA65"/>
    <mergeCell ref="AB63:AB65"/>
    <mergeCell ref="AC63:AC65"/>
    <mergeCell ref="AD63:AD65"/>
    <mergeCell ref="AE63:AE65"/>
    <mergeCell ref="AF63:AF65"/>
    <mergeCell ref="AG63:AG65"/>
    <mergeCell ref="AH63:AH65"/>
    <mergeCell ref="AI63:AI65"/>
    <mergeCell ref="AJ63:AJ65"/>
    <mergeCell ref="AK63:AK65"/>
    <mergeCell ref="AL63:AL65"/>
    <mergeCell ref="AM63:AM65"/>
    <mergeCell ref="AN63:AN65"/>
    <mergeCell ref="AO63:AO65"/>
    <mergeCell ref="AP63:AP65"/>
    <mergeCell ref="AQ63:AQ65"/>
    <mergeCell ref="C66:C68"/>
    <mergeCell ref="D66:D68"/>
    <mergeCell ref="E66:E68"/>
    <mergeCell ref="F66:F68"/>
    <mergeCell ref="G66:G68"/>
    <mergeCell ref="H66:H68"/>
    <mergeCell ref="I66:I68"/>
    <mergeCell ref="J66:J68"/>
    <mergeCell ref="K66:K68"/>
    <mergeCell ref="L66:L68"/>
    <mergeCell ref="M66:M68"/>
    <mergeCell ref="N66:N68"/>
    <mergeCell ref="O66:O68"/>
    <mergeCell ref="P66:P68"/>
    <mergeCell ref="Q66:Q68"/>
    <mergeCell ref="R66:R68"/>
    <mergeCell ref="S66:S68"/>
    <mergeCell ref="T66:T68"/>
    <mergeCell ref="U66:U68"/>
    <mergeCell ref="V66:V68"/>
    <mergeCell ref="W66:W68"/>
    <mergeCell ref="X66:X68"/>
    <mergeCell ref="Y66:Y68"/>
    <mergeCell ref="Z66:Z68"/>
    <mergeCell ref="AA66:AA68"/>
    <mergeCell ref="AB66:AB68"/>
    <mergeCell ref="AC66:AC68"/>
    <mergeCell ref="AD66:AD68"/>
    <mergeCell ref="AE66:AE68"/>
    <mergeCell ref="AF66:AF68"/>
    <mergeCell ref="AG66:AG68"/>
    <mergeCell ref="AH66:AH68"/>
    <mergeCell ref="AI66:AI68"/>
    <mergeCell ref="AJ66:AJ68"/>
    <mergeCell ref="AK66:AK68"/>
    <mergeCell ref="AL66:AL68"/>
    <mergeCell ref="AM66:AM68"/>
    <mergeCell ref="AN66:AN68"/>
    <mergeCell ref="AO66:AO68"/>
    <mergeCell ref="AP66:AP68"/>
    <mergeCell ref="AQ66:AQ68"/>
    <mergeCell ref="C69:C71"/>
    <mergeCell ref="D69:D71"/>
    <mergeCell ref="E69:E71"/>
    <mergeCell ref="F69:F71"/>
    <mergeCell ref="G69:G71"/>
    <mergeCell ref="H69:H71"/>
    <mergeCell ref="I69:I71"/>
    <mergeCell ref="J69:J71"/>
    <mergeCell ref="K69:K71"/>
    <mergeCell ref="L69:L71"/>
    <mergeCell ref="M69:M71"/>
    <mergeCell ref="N69:N71"/>
    <mergeCell ref="O69:O71"/>
    <mergeCell ref="P69:P71"/>
    <mergeCell ref="Q69:Q71"/>
    <mergeCell ref="R69:R71"/>
    <mergeCell ref="S69:S71"/>
    <mergeCell ref="T69:T71"/>
    <mergeCell ref="U69:U71"/>
    <mergeCell ref="V69:V71"/>
    <mergeCell ref="W69:W71"/>
    <mergeCell ref="X69:X71"/>
    <mergeCell ref="Y69:Y71"/>
    <mergeCell ref="Z69:Z71"/>
    <mergeCell ref="AA69:AA71"/>
    <mergeCell ref="AB69:AB71"/>
    <mergeCell ref="AC69:AC71"/>
    <mergeCell ref="AD69:AD71"/>
    <mergeCell ref="AE69:AE71"/>
    <mergeCell ref="AF69:AF71"/>
    <mergeCell ref="AG69:AG71"/>
    <mergeCell ref="AH69:AH71"/>
    <mergeCell ref="AI69:AI71"/>
    <mergeCell ref="AJ69:AJ71"/>
    <mergeCell ref="AK69:AK71"/>
    <mergeCell ref="AL69:AL71"/>
    <mergeCell ref="AM69:AM71"/>
    <mergeCell ref="AN69:AN71"/>
    <mergeCell ref="AO69:AO71"/>
    <mergeCell ref="AP69:AP71"/>
    <mergeCell ref="AQ69:AQ71"/>
    <mergeCell ref="C72:C74"/>
    <mergeCell ref="D72:D74"/>
    <mergeCell ref="E72:E74"/>
    <mergeCell ref="F72:F74"/>
    <mergeCell ref="G72:G74"/>
    <mergeCell ref="H72:H74"/>
    <mergeCell ref="I72:I74"/>
    <mergeCell ref="J72:J74"/>
    <mergeCell ref="K72:K74"/>
    <mergeCell ref="L72:L74"/>
    <mergeCell ref="M72:M74"/>
    <mergeCell ref="N72:N74"/>
    <mergeCell ref="O72:O74"/>
    <mergeCell ref="P72:P74"/>
    <mergeCell ref="Q72:Q74"/>
    <mergeCell ref="R72:R74"/>
    <mergeCell ref="S72:S74"/>
    <mergeCell ref="T72:T74"/>
    <mergeCell ref="U72:U74"/>
    <mergeCell ref="V72:V74"/>
    <mergeCell ref="W72:W74"/>
    <mergeCell ref="X72:X74"/>
    <mergeCell ref="Y72:Y74"/>
    <mergeCell ref="Z72:Z74"/>
    <mergeCell ref="AA72:AA74"/>
    <mergeCell ref="AB72:AB74"/>
    <mergeCell ref="AC72:AC74"/>
    <mergeCell ref="AD72:AD74"/>
    <mergeCell ref="AE72:AE74"/>
    <mergeCell ref="AF72:AF74"/>
    <mergeCell ref="AG72:AG74"/>
    <mergeCell ref="AH72:AH74"/>
    <mergeCell ref="AI72:AI74"/>
    <mergeCell ref="AJ72:AJ74"/>
    <mergeCell ref="AK72:AK74"/>
    <mergeCell ref="AL72:AL74"/>
    <mergeCell ref="AM72:AM74"/>
    <mergeCell ref="AN72:AN74"/>
    <mergeCell ref="AO72:AO74"/>
    <mergeCell ref="AP72:AP74"/>
    <mergeCell ref="AQ72:AQ74"/>
    <mergeCell ref="C75:C77"/>
    <mergeCell ref="D75:D77"/>
    <mergeCell ref="E75:E77"/>
    <mergeCell ref="F75:F77"/>
    <mergeCell ref="G75:G77"/>
    <mergeCell ref="H75:H77"/>
    <mergeCell ref="I75:I77"/>
    <mergeCell ref="J75:J77"/>
    <mergeCell ref="K75:K77"/>
    <mergeCell ref="L75:L77"/>
    <mergeCell ref="M75:M77"/>
    <mergeCell ref="N75:N77"/>
    <mergeCell ref="O75:O77"/>
    <mergeCell ref="P75:P77"/>
    <mergeCell ref="Q75:Q77"/>
    <mergeCell ref="R75:R77"/>
    <mergeCell ref="S75:S77"/>
    <mergeCell ref="T75:T77"/>
    <mergeCell ref="U75:U77"/>
    <mergeCell ref="V75:V77"/>
    <mergeCell ref="W75:W77"/>
    <mergeCell ref="X75:X77"/>
    <mergeCell ref="Y75:Y77"/>
    <mergeCell ref="Z75:Z77"/>
    <mergeCell ref="AA75:AA77"/>
    <mergeCell ref="AB75:AB77"/>
    <mergeCell ref="AC75:AC77"/>
    <mergeCell ref="AD75:AD77"/>
    <mergeCell ref="AE75:AE77"/>
    <mergeCell ref="AF75:AF77"/>
    <mergeCell ref="AG75:AG77"/>
    <mergeCell ref="AH75:AH77"/>
    <mergeCell ref="AI75:AI77"/>
    <mergeCell ref="AJ75:AJ77"/>
    <mergeCell ref="AK75:AK77"/>
    <mergeCell ref="AL75:AL77"/>
    <mergeCell ref="AM75:AM77"/>
    <mergeCell ref="AN75:AN77"/>
    <mergeCell ref="AO75:AO77"/>
    <mergeCell ref="AP75:AP77"/>
    <mergeCell ref="AQ75:AQ77"/>
    <mergeCell ref="C78:C80"/>
    <mergeCell ref="D78:D80"/>
    <mergeCell ref="E78:E80"/>
    <mergeCell ref="F78:F80"/>
    <mergeCell ref="G78:G80"/>
    <mergeCell ref="H78:H80"/>
    <mergeCell ref="I78:I80"/>
    <mergeCell ref="J78:J80"/>
    <mergeCell ref="K78:K80"/>
    <mergeCell ref="L78:L80"/>
    <mergeCell ref="M78:M80"/>
    <mergeCell ref="N78:N80"/>
    <mergeCell ref="O78:O80"/>
    <mergeCell ref="P78:P80"/>
    <mergeCell ref="Q78:Q80"/>
    <mergeCell ref="R78:R80"/>
    <mergeCell ref="S78:S80"/>
    <mergeCell ref="T78:T80"/>
    <mergeCell ref="U78:U80"/>
    <mergeCell ref="V78:V80"/>
    <mergeCell ref="W78:W80"/>
    <mergeCell ref="X78:X80"/>
    <mergeCell ref="Y78:Y80"/>
    <mergeCell ref="Z78:Z80"/>
    <mergeCell ref="AA78:AA80"/>
    <mergeCell ref="AB78:AB80"/>
    <mergeCell ref="AC78:AC80"/>
    <mergeCell ref="AD78:AD80"/>
    <mergeCell ref="AE78:AE80"/>
    <mergeCell ref="AF78:AF80"/>
    <mergeCell ref="AG78:AG80"/>
    <mergeCell ref="AH78:AH80"/>
    <mergeCell ref="AI78:AI80"/>
    <mergeCell ref="AJ78:AJ80"/>
    <mergeCell ref="AK78:AK80"/>
    <mergeCell ref="AL78:AL80"/>
    <mergeCell ref="AM78:AM80"/>
    <mergeCell ref="AN78:AN80"/>
    <mergeCell ref="AO78:AO80"/>
    <mergeCell ref="AP78:AP80"/>
    <mergeCell ref="AQ78:AQ80"/>
    <mergeCell ref="C81:C83"/>
    <mergeCell ref="D81:D83"/>
    <mergeCell ref="E81:E83"/>
    <mergeCell ref="F81:F83"/>
    <mergeCell ref="G81:G83"/>
    <mergeCell ref="H81:H83"/>
    <mergeCell ref="I81:I83"/>
    <mergeCell ref="J81:J83"/>
    <mergeCell ref="K81:K83"/>
    <mergeCell ref="L81:L83"/>
    <mergeCell ref="M81:M83"/>
    <mergeCell ref="N81:N83"/>
    <mergeCell ref="O81:O83"/>
    <mergeCell ref="P81:P83"/>
    <mergeCell ref="Q81:Q83"/>
    <mergeCell ref="R81:R83"/>
    <mergeCell ref="S81:S83"/>
    <mergeCell ref="T81:T83"/>
    <mergeCell ref="U81:U83"/>
    <mergeCell ref="V81:V83"/>
    <mergeCell ref="W81:W83"/>
    <mergeCell ref="X81:X83"/>
    <mergeCell ref="Y81:Y83"/>
    <mergeCell ref="Z81:Z83"/>
    <mergeCell ref="AA81:AA83"/>
    <mergeCell ref="AB81:AB83"/>
    <mergeCell ref="AC81:AC83"/>
    <mergeCell ref="AD81:AD83"/>
    <mergeCell ref="AE81:AE83"/>
    <mergeCell ref="AF81:AF83"/>
    <mergeCell ref="AG81:AG83"/>
    <mergeCell ref="AH81:AH83"/>
    <mergeCell ref="AI81:AI83"/>
    <mergeCell ref="AJ81:AJ83"/>
    <mergeCell ref="AK81:AK83"/>
    <mergeCell ref="AL81:AL83"/>
    <mergeCell ref="AM81:AM83"/>
    <mergeCell ref="AN81:AN83"/>
    <mergeCell ref="AO81:AO83"/>
    <mergeCell ref="AP81:AP83"/>
    <mergeCell ref="AQ81:AQ83"/>
    <mergeCell ref="C84:C86"/>
    <mergeCell ref="D84:D86"/>
    <mergeCell ref="E84:E86"/>
    <mergeCell ref="F84:F86"/>
    <mergeCell ref="G84:G86"/>
    <mergeCell ref="H84:H86"/>
    <mergeCell ref="I84:I86"/>
    <mergeCell ref="J84:J86"/>
    <mergeCell ref="K84:K86"/>
    <mergeCell ref="L84:L86"/>
    <mergeCell ref="M84:M86"/>
    <mergeCell ref="N84:N86"/>
    <mergeCell ref="O84:O86"/>
    <mergeCell ref="P84:P86"/>
    <mergeCell ref="Q84:Q86"/>
    <mergeCell ref="R84:R86"/>
    <mergeCell ref="S84:S86"/>
    <mergeCell ref="T84:T86"/>
    <mergeCell ref="U84:U86"/>
    <mergeCell ref="V84:V86"/>
    <mergeCell ref="W84:W86"/>
    <mergeCell ref="X84:X86"/>
    <mergeCell ref="Y84:Y86"/>
    <mergeCell ref="Z84:Z86"/>
    <mergeCell ref="AA84:AA86"/>
    <mergeCell ref="AB84:AB86"/>
    <mergeCell ref="AC84:AC86"/>
    <mergeCell ref="AD84:AD86"/>
    <mergeCell ref="AE84:AE86"/>
    <mergeCell ref="AF84:AF86"/>
    <mergeCell ref="AG84:AG86"/>
    <mergeCell ref="AH84:AH86"/>
    <mergeCell ref="AI84:AI86"/>
    <mergeCell ref="AJ84:AJ86"/>
    <mergeCell ref="AK84:AK86"/>
    <mergeCell ref="AL84:AL86"/>
    <mergeCell ref="AM84:AM86"/>
    <mergeCell ref="AN84:AN86"/>
    <mergeCell ref="AO84:AO86"/>
    <mergeCell ref="AP84:AP86"/>
    <mergeCell ref="AQ84:AQ86"/>
    <mergeCell ref="C87:C89"/>
    <mergeCell ref="D87:D89"/>
    <mergeCell ref="E87:E89"/>
    <mergeCell ref="F87:F89"/>
    <mergeCell ref="G87:G89"/>
    <mergeCell ref="H87:H89"/>
    <mergeCell ref="I87:I89"/>
    <mergeCell ref="J87:J89"/>
    <mergeCell ref="K87:K89"/>
    <mergeCell ref="L87:L89"/>
    <mergeCell ref="M87:M89"/>
    <mergeCell ref="N87:N89"/>
    <mergeCell ref="O87:O89"/>
    <mergeCell ref="P87:P89"/>
    <mergeCell ref="Q87:Q89"/>
    <mergeCell ref="R87:R89"/>
    <mergeCell ref="S87:S89"/>
    <mergeCell ref="T87:T89"/>
    <mergeCell ref="U87:U89"/>
    <mergeCell ref="V87:V89"/>
    <mergeCell ref="W87:W89"/>
    <mergeCell ref="X87:X89"/>
    <mergeCell ref="Y87:Y89"/>
    <mergeCell ref="Z87:Z89"/>
    <mergeCell ref="AA87:AA89"/>
    <mergeCell ref="AB87:AB89"/>
    <mergeCell ref="AC87:AC89"/>
    <mergeCell ref="AD87:AD89"/>
    <mergeCell ref="AE87:AE89"/>
    <mergeCell ref="AF87:AF89"/>
    <mergeCell ref="AG87:AG89"/>
    <mergeCell ref="AH87:AH89"/>
    <mergeCell ref="AI87:AI89"/>
    <mergeCell ref="AJ87:AJ89"/>
    <mergeCell ref="AK87:AK89"/>
    <mergeCell ref="AL87:AL89"/>
    <mergeCell ref="AM87:AM89"/>
    <mergeCell ref="AN87:AN89"/>
    <mergeCell ref="AO87:AO89"/>
    <mergeCell ref="AP87:AP89"/>
    <mergeCell ref="AQ87:AQ89"/>
    <mergeCell ref="C90:C92"/>
    <mergeCell ref="D90:D92"/>
    <mergeCell ref="E90:E92"/>
    <mergeCell ref="F90:F92"/>
    <mergeCell ref="G90:G92"/>
    <mergeCell ref="H90:H92"/>
    <mergeCell ref="I90:I92"/>
    <mergeCell ref="J90:J92"/>
    <mergeCell ref="K90:K92"/>
    <mergeCell ref="L90:L92"/>
    <mergeCell ref="M90:M92"/>
    <mergeCell ref="N90:N92"/>
    <mergeCell ref="O90:O92"/>
    <mergeCell ref="P90:P92"/>
    <mergeCell ref="Q90:Q92"/>
    <mergeCell ref="R90:R92"/>
    <mergeCell ref="S90:S92"/>
    <mergeCell ref="T90:T92"/>
    <mergeCell ref="U90:U92"/>
    <mergeCell ref="V90:V92"/>
    <mergeCell ref="W90:W92"/>
    <mergeCell ref="X90:X92"/>
    <mergeCell ref="Y90:Y92"/>
    <mergeCell ref="Z90:Z92"/>
    <mergeCell ref="AA90:AA92"/>
    <mergeCell ref="AB90:AB92"/>
    <mergeCell ref="AC90:AC92"/>
    <mergeCell ref="AD90:AD92"/>
    <mergeCell ref="AE90:AE92"/>
    <mergeCell ref="AF90:AF92"/>
    <mergeCell ref="AG90:AG92"/>
    <mergeCell ref="AH90:AH92"/>
    <mergeCell ref="AI90:AI92"/>
    <mergeCell ref="AJ90:AJ92"/>
    <mergeCell ref="AK90:AK92"/>
    <mergeCell ref="AL90:AL92"/>
    <mergeCell ref="AM90:AM92"/>
    <mergeCell ref="AN90:AN92"/>
    <mergeCell ref="AO90:AO92"/>
    <mergeCell ref="AP90:AP92"/>
    <mergeCell ref="AQ90:AQ92"/>
    <mergeCell ref="C93:C95"/>
    <mergeCell ref="D93:D95"/>
    <mergeCell ref="E93:E95"/>
    <mergeCell ref="F93:F95"/>
    <mergeCell ref="G93:G95"/>
    <mergeCell ref="H93:H95"/>
    <mergeCell ref="I93:I95"/>
    <mergeCell ref="J93:J95"/>
    <mergeCell ref="K93:K95"/>
    <mergeCell ref="L93:L95"/>
    <mergeCell ref="M93:M95"/>
    <mergeCell ref="N93:N95"/>
    <mergeCell ref="O93:O95"/>
    <mergeCell ref="P93:P95"/>
    <mergeCell ref="Q93:Q95"/>
    <mergeCell ref="R93:R95"/>
    <mergeCell ref="S93:S95"/>
    <mergeCell ref="T93:T95"/>
    <mergeCell ref="U93:U95"/>
    <mergeCell ref="V93:V95"/>
    <mergeCell ref="W93:W95"/>
    <mergeCell ref="X93:X95"/>
    <mergeCell ref="Y93:Y95"/>
    <mergeCell ref="Z93:Z95"/>
    <mergeCell ref="AA93:AA95"/>
    <mergeCell ref="AB93:AB95"/>
    <mergeCell ref="AC93:AC95"/>
    <mergeCell ref="AD93:AD95"/>
    <mergeCell ref="AE93:AE95"/>
    <mergeCell ref="AF93:AF95"/>
    <mergeCell ref="AG93:AG95"/>
    <mergeCell ref="AH93:AH95"/>
    <mergeCell ref="AI93:AI95"/>
    <mergeCell ref="AJ93:AJ95"/>
    <mergeCell ref="AK93:AK95"/>
    <mergeCell ref="AL93:AL95"/>
    <mergeCell ref="AM93:AM95"/>
    <mergeCell ref="AN93:AN95"/>
    <mergeCell ref="AO93:AO95"/>
    <mergeCell ref="AP93:AP95"/>
    <mergeCell ref="AQ93:AQ95"/>
    <mergeCell ref="C96:C98"/>
    <mergeCell ref="D96:D98"/>
    <mergeCell ref="E96:E98"/>
    <mergeCell ref="F96:F98"/>
    <mergeCell ref="G96:G98"/>
    <mergeCell ref="H96:H98"/>
    <mergeCell ref="I96:I98"/>
    <mergeCell ref="J96:J98"/>
    <mergeCell ref="K96:K98"/>
    <mergeCell ref="L96:L98"/>
    <mergeCell ref="M96:M98"/>
    <mergeCell ref="N96:N98"/>
    <mergeCell ref="O96:O98"/>
    <mergeCell ref="P96:P98"/>
    <mergeCell ref="Q96:Q98"/>
    <mergeCell ref="R96:R98"/>
    <mergeCell ref="S96:S98"/>
    <mergeCell ref="T96:T98"/>
    <mergeCell ref="U96:U98"/>
    <mergeCell ref="V96:V98"/>
    <mergeCell ref="W96:W98"/>
    <mergeCell ref="X96:X98"/>
    <mergeCell ref="Y96:Y98"/>
    <mergeCell ref="Z96:Z98"/>
    <mergeCell ref="AA96:AA98"/>
    <mergeCell ref="AB96:AB98"/>
    <mergeCell ref="AC96:AC98"/>
    <mergeCell ref="AD96:AD98"/>
    <mergeCell ref="AE96:AE98"/>
    <mergeCell ref="AF96:AF98"/>
    <mergeCell ref="AG96:AG98"/>
    <mergeCell ref="AH96:AH98"/>
    <mergeCell ref="AI96:AI98"/>
    <mergeCell ref="AJ96:AJ98"/>
    <mergeCell ref="AK96:AK98"/>
    <mergeCell ref="AL96:AL98"/>
    <mergeCell ref="AM96:AM98"/>
    <mergeCell ref="AN96:AN98"/>
    <mergeCell ref="AO96:AO98"/>
    <mergeCell ref="AP96:AP98"/>
    <mergeCell ref="AQ96:AQ98"/>
    <mergeCell ref="C99:C101"/>
    <mergeCell ref="D99:D101"/>
    <mergeCell ref="E99:E101"/>
    <mergeCell ref="F99:F101"/>
    <mergeCell ref="G99:G101"/>
    <mergeCell ref="H99:H101"/>
    <mergeCell ref="I99:I101"/>
    <mergeCell ref="J99:J101"/>
    <mergeCell ref="K99:K101"/>
    <mergeCell ref="L99:L101"/>
    <mergeCell ref="M99:M101"/>
    <mergeCell ref="N99:N101"/>
    <mergeCell ref="O99:O101"/>
    <mergeCell ref="P99:P101"/>
    <mergeCell ref="Q99:Q101"/>
    <mergeCell ref="R99:R101"/>
    <mergeCell ref="S99:S101"/>
    <mergeCell ref="T99:T101"/>
    <mergeCell ref="U99:U101"/>
    <mergeCell ref="V99:V101"/>
    <mergeCell ref="W99:W101"/>
    <mergeCell ref="X99:X101"/>
    <mergeCell ref="Y99:Y101"/>
    <mergeCell ref="Z99:Z101"/>
    <mergeCell ref="AA99:AA101"/>
    <mergeCell ref="AB99:AB101"/>
    <mergeCell ref="AC99:AC101"/>
    <mergeCell ref="AD99:AD101"/>
    <mergeCell ref="AE99:AE101"/>
    <mergeCell ref="AF99:AF101"/>
    <mergeCell ref="AG99:AG101"/>
    <mergeCell ref="AH99:AH101"/>
    <mergeCell ref="AI99:AI101"/>
    <mergeCell ref="AJ99:AJ101"/>
    <mergeCell ref="AK99:AK101"/>
    <mergeCell ref="AL99:AL101"/>
    <mergeCell ref="AM99:AM101"/>
    <mergeCell ref="AN99:AN101"/>
    <mergeCell ref="AO99:AO101"/>
    <mergeCell ref="AP99:AP101"/>
    <mergeCell ref="AQ99:AQ101"/>
    <mergeCell ref="C102:C104"/>
    <mergeCell ref="D102:D104"/>
    <mergeCell ref="E102:E104"/>
    <mergeCell ref="F102:F104"/>
    <mergeCell ref="G102:G104"/>
    <mergeCell ref="H102:H104"/>
    <mergeCell ref="I102:I104"/>
    <mergeCell ref="J102:J104"/>
    <mergeCell ref="K102:K104"/>
    <mergeCell ref="L102:L104"/>
    <mergeCell ref="M102:M104"/>
    <mergeCell ref="N102:N104"/>
    <mergeCell ref="O102:O104"/>
    <mergeCell ref="P102:P104"/>
    <mergeCell ref="Q102:Q104"/>
    <mergeCell ref="R102:R104"/>
    <mergeCell ref="S102:S104"/>
    <mergeCell ref="T102:T104"/>
    <mergeCell ref="U102:U104"/>
    <mergeCell ref="V102:V104"/>
    <mergeCell ref="W102:W104"/>
    <mergeCell ref="X102:X104"/>
    <mergeCell ref="Y102:Y104"/>
    <mergeCell ref="Z102:Z104"/>
    <mergeCell ref="AA102:AA104"/>
    <mergeCell ref="AB102:AB104"/>
    <mergeCell ref="AC102:AC104"/>
    <mergeCell ref="AD102:AD104"/>
    <mergeCell ref="AE102:AE104"/>
    <mergeCell ref="AF102:AF104"/>
    <mergeCell ref="AG102:AG104"/>
    <mergeCell ref="AH102:AH104"/>
    <mergeCell ref="AI102:AI104"/>
    <mergeCell ref="AJ102:AJ104"/>
    <mergeCell ref="AK102:AK104"/>
    <mergeCell ref="AL102:AL104"/>
    <mergeCell ref="AM102:AM104"/>
    <mergeCell ref="AN102:AN104"/>
    <mergeCell ref="AO102:AO104"/>
    <mergeCell ref="AP102:AP104"/>
    <mergeCell ref="AQ102:AQ104"/>
    <mergeCell ref="C105:C107"/>
    <mergeCell ref="D105:D107"/>
    <mergeCell ref="E105:E107"/>
    <mergeCell ref="F105:F107"/>
    <mergeCell ref="G105:G107"/>
    <mergeCell ref="H105:H107"/>
    <mergeCell ref="I105:I107"/>
    <mergeCell ref="J105:J107"/>
    <mergeCell ref="K105:K107"/>
    <mergeCell ref="L105:L107"/>
    <mergeCell ref="M105:M107"/>
    <mergeCell ref="N105:N107"/>
    <mergeCell ref="O105:O107"/>
    <mergeCell ref="P105:P107"/>
    <mergeCell ref="Q105:Q107"/>
    <mergeCell ref="R105:R107"/>
    <mergeCell ref="S105:S107"/>
    <mergeCell ref="T105:T107"/>
    <mergeCell ref="U105:U107"/>
    <mergeCell ref="V105:V107"/>
    <mergeCell ref="W105:W107"/>
    <mergeCell ref="X105:X107"/>
    <mergeCell ref="Y105:Y107"/>
    <mergeCell ref="Z105:Z107"/>
    <mergeCell ref="AA105:AA107"/>
    <mergeCell ref="AB105:AB107"/>
    <mergeCell ref="AC105:AC107"/>
    <mergeCell ref="AD105:AD107"/>
    <mergeCell ref="AE105:AE107"/>
    <mergeCell ref="AF105:AF107"/>
    <mergeCell ref="AG105:AG107"/>
    <mergeCell ref="AH105:AH107"/>
    <mergeCell ref="AI105:AI107"/>
    <mergeCell ref="AJ105:AJ107"/>
    <mergeCell ref="AK105:AK107"/>
    <mergeCell ref="AL105:AL107"/>
    <mergeCell ref="AM105:AM107"/>
    <mergeCell ref="AN105:AN107"/>
    <mergeCell ref="AO105:AO107"/>
    <mergeCell ref="AP105:AP107"/>
    <mergeCell ref="AQ105:AQ107"/>
    <mergeCell ref="C108:C110"/>
    <mergeCell ref="D108:D110"/>
    <mergeCell ref="E108:E110"/>
    <mergeCell ref="F108:F110"/>
    <mergeCell ref="G108:G110"/>
    <mergeCell ref="H108:H110"/>
    <mergeCell ref="I108:I110"/>
    <mergeCell ref="J108:J110"/>
    <mergeCell ref="K108:K110"/>
    <mergeCell ref="L108:L110"/>
    <mergeCell ref="M108:M110"/>
    <mergeCell ref="N108:N110"/>
    <mergeCell ref="O108:O110"/>
    <mergeCell ref="P108:P110"/>
    <mergeCell ref="Q108:Q110"/>
    <mergeCell ref="R108:R110"/>
    <mergeCell ref="S108:S110"/>
    <mergeCell ref="T108:T110"/>
    <mergeCell ref="U108:U110"/>
    <mergeCell ref="V108:V110"/>
    <mergeCell ref="W108:W110"/>
    <mergeCell ref="X108:X110"/>
    <mergeCell ref="Y108:Y110"/>
    <mergeCell ref="Z108:Z110"/>
    <mergeCell ref="AA108:AA110"/>
    <mergeCell ref="AB108:AB110"/>
    <mergeCell ref="AC108:AC110"/>
    <mergeCell ref="AD108:AD110"/>
    <mergeCell ref="AE108:AE110"/>
    <mergeCell ref="AF108:AF110"/>
    <mergeCell ref="AG108:AG110"/>
    <mergeCell ref="AH108:AH110"/>
    <mergeCell ref="AI108:AI110"/>
    <mergeCell ref="AJ108:AJ110"/>
    <mergeCell ref="AK108:AK110"/>
    <mergeCell ref="AL108:AL110"/>
    <mergeCell ref="AM108:AM110"/>
    <mergeCell ref="AN108:AN110"/>
    <mergeCell ref="AO108:AO110"/>
    <mergeCell ref="AP108:AP110"/>
    <mergeCell ref="AQ108:AQ110"/>
    <mergeCell ref="C111:C113"/>
    <mergeCell ref="D111:D113"/>
    <mergeCell ref="E111:E113"/>
    <mergeCell ref="F111:F113"/>
    <mergeCell ref="G111:G113"/>
    <mergeCell ref="H111:H113"/>
    <mergeCell ref="I111:I113"/>
    <mergeCell ref="J111:J113"/>
    <mergeCell ref="K111:K113"/>
    <mergeCell ref="L111:L113"/>
    <mergeCell ref="M111:M113"/>
    <mergeCell ref="N111:N113"/>
    <mergeCell ref="O111:O113"/>
    <mergeCell ref="P111:P113"/>
    <mergeCell ref="Q111:Q113"/>
    <mergeCell ref="R111:R113"/>
    <mergeCell ref="S111:S113"/>
    <mergeCell ref="T111:T113"/>
    <mergeCell ref="U111:U113"/>
    <mergeCell ref="V111:V113"/>
    <mergeCell ref="W111:W113"/>
    <mergeCell ref="X111:X113"/>
    <mergeCell ref="Y111:Y113"/>
    <mergeCell ref="Z111:Z113"/>
    <mergeCell ref="AA111:AA113"/>
    <mergeCell ref="AB111:AB113"/>
    <mergeCell ref="AC111:AC113"/>
    <mergeCell ref="AD111:AD113"/>
    <mergeCell ref="AE111:AE113"/>
    <mergeCell ref="AF111:AF113"/>
    <mergeCell ref="AG111:AG113"/>
    <mergeCell ref="AH111:AH113"/>
    <mergeCell ref="AI111:AI113"/>
    <mergeCell ref="AJ111:AJ113"/>
    <mergeCell ref="AK111:AK113"/>
    <mergeCell ref="AL111:AL113"/>
    <mergeCell ref="AM111:AM113"/>
    <mergeCell ref="AN111:AN113"/>
    <mergeCell ref="AO111:AO113"/>
    <mergeCell ref="AP111:AP113"/>
    <mergeCell ref="AQ111:AQ113"/>
    <mergeCell ref="C114:C116"/>
    <mergeCell ref="D114:D116"/>
    <mergeCell ref="E114:E116"/>
    <mergeCell ref="F114:F116"/>
    <mergeCell ref="G114:G116"/>
    <mergeCell ref="H114:H116"/>
    <mergeCell ref="I114:I116"/>
    <mergeCell ref="J114:J116"/>
    <mergeCell ref="K114:K116"/>
    <mergeCell ref="L114:L116"/>
    <mergeCell ref="M114:M116"/>
    <mergeCell ref="N114:N116"/>
    <mergeCell ref="O114:O116"/>
    <mergeCell ref="P114:P116"/>
    <mergeCell ref="Q114:Q116"/>
    <mergeCell ref="R114:R116"/>
    <mergeCell ref="S114:S116"/>
    <mergeCell ref="T114:T116"/>
    <mergeCell ref="U114:U116"/>
    <mergeCell ref="V114:V116"/>
    <mergeCell ref="W114:W116"/>
    <mergeCell ref="X114:X116"/>
    <mergeCell ref="Y114:Y116"/>
    <mergeCell ref="Z114:Z116"/>
    <mergeCell ref="AA114:AA116"/>
    <mergeCell ref="AB114:AB116"/>
    <mergeCell ref="AC114:AC116"/>
    <mergeCell ref="AD114:AD116"/>
    <mergeCell ref="AE114:AE116"/>
    <mergeCell ref="AF114:AF116"/>
    <mergeCell ref="AG114:AG116"/>
    <mergeCell ref="AH114:AH116"/>
    <mergeCell ref="AI114:AI116"/>
    <mergeCell ref="AJ114:AJ116"/>
    <mergeCell ref="AK114:AK116"/>
    <mergeCell ref="AL114:AL116"/>
    <mergeCell ref="AM114:AM116"/>
    <mergeCell ref="AN114:AN116"/>
    <mergeCell ref="AO114:AO116"/>
    <mergeCell ref="AP114:AP116"/>
    <mergeCell ref="AQ114:AQ116"/>
    <mergeCell ref="C117:C119"/>
    <mergeCell ref="D117:D119"/>
    <mergeCell ref="E117:E119"/>
    <mergeCell ref="F117:F119"/>
    <mergeCell ref="G117:G119"/>
    <mergeCell ref="H117:H119"/>
    <mergeCell ref="I117:I119"/>
    <mergeCell ref="J117:J119"/>
    <mergeCell ref="K117:K119"/>
    <mergeCell ref="L117:L119"/>
    <mergeCell ref="M117:M119"/>
    <mergeCell ref="N117:N119"/>
    <mergeCell ref="O117:O119"/>
    <mergeCell ref="P117:P119"/>
    <mergeCell ref="Q117:Q119"/>
    <mergeCell ref="R117:R119"/>
    <mergeCell ref="S117:S119"/>
    <mergeCell ref="T117:T119"/>
    <mergeCell ref="U117:U119"/>
    <mergeCell ref="V117:V119"/>
    <mergeCell ref="W117:W119"/>
    <mergeCell ref="X117:X119"/>
    <mergeCell ref="Y117:Y119"/>
    <mergeCell ref="Z117:Z119"/>
    <mergeCell ref="AA117:AA119"/>
    <mergeCell ref="AB117:AB119"/>
    <mergeCell ref="AC117:AC119"/>
    <mergeCell ref="AD117:AD119"/>
    <mergeCell ref="AE117:AE119"/>
    <mergeCell ref="AF117:AF119"/>
    <mergeCell ref="AG117:AG119"/>
    <mergeCell ref="AH117:AH119"/>
    <mergeCell ref="AI117:AI119"/>
    <mergeCell ref="AJ117:AJ119"/>
    <mergeCell ref="AK117:AK119"/>
    <mergeCell ref="AL117:AL119"/>
    <mergeCell ref="AM117:AM119"/>
    <mergeCell ref="AN117:AN119"/>
    <mergeCell ref="AO117:AO119"/>
    <mergeCell ref="AP117:AP119"/>
    <mergeCell ref="AQ117:AQ119"/>
    <mergeCell ref="C120:C122"/>
    <mergeCell ref="D120:D122"/>
    <mergeCell ref="E120:E122"/>
    <mergeCell ref="F120:F122"/>
    <mergeCell ref="G120:G122"/>
    <mergeCell ref="H120:H122"/>
    <mergeCell ref="I120:I122"/>
    <mergeCell ref="J120:J122"/>
    <mergeCell ref="K120:K122"/>
    <mergeCell ref="L120:L122"/>
    <mergeCell ref="M120:M122"/>
    <mergeCell ref="N120:N122"/>
    <mergeCell ref="O120:O122"/>
    <mergeCell ref="P120:P122"/>
    <mergeCell ref="Q120:Q122"/>
    <mergeCell ref="R120:R122"/>
    <mergeCell ref="S120:S122"/>
    <mergeCell ref="T120:T122"/>
    <mergeCell ref="U120:U122"/>
    <mergeCell ref="V120:V122"/>
    <mergeCell ref="W120:W122"/>
    <mergeCell ref="X120:X122"/>
    <mergeCell ref="Y120:Y122"/>
    <mergeCell ref="Z120:Z122"/>
    <mergeCell ref="AA120:AA122"/>
    <mergeCell ref="AB120:AB122"/>
    <mergeCell ref="AC120:AC122"/>
    <mergeCell ref="AD120:AD122"/>
    <mergeCell ref="AE120:AE122"/>
    <mergeCell ref="AF120:AF122"/>
    <mergeCell ref="AG120:AG122"/>
    <mergeCell ref="AH120:AH122"/>
    <mergeCell ref="AI120:AI122"/>
    <mergeCell ref="AJ120:AJ122"/>
    <mergeCell ref="AK120:AK122"/>
    <mergeCell ref="AL120:AL122"/>
    <mergeCell ref="AM120:AM122"/>
    <mergeCell ref="AN120:AN122"/>
    <mergeCell ref="AO120:AO122"/>
    <mergeCell ref="AP120:AP122"/>
    <mergeCell ref="AQ120:AQ122"/>
    <mergeCell ref="C123:C125"/>
    <mergeCell ref="D123:D125"/>
    <mergeCell ref="E123:E125"/>
    <mergeCell ref="F123:F125"/>
    <mergeCell ref="G123:G125"/>
    <mergeCell ref="H123:H125"/>
    <mergeCell ref="I123:I125"/>
    <mergeCell ref="J123:J125"/>
    <mergeCell ref="K123:K125"/>
    <mergeCell ref="L123:L125"/>
    <mergeCell ref="M123:M125"/>
    <mergeCell ref="N123:N125"/>
    <mergeCell ref="O123:O125"/>
    <mergeCell ref="P123:P125"/>
    <mergeCell ref="Q123:Q125"/>
    <mergeCell ref="R123:R125"/>
    <mergeCell ref="S123:S125"/>
    <mergeCell ref="T123:T125"/>
    <mergeCell ref="U123:U125"/>
    <mergeCell ref="V123:V125"/>
    <mergeCell ref="W123:W125"/>
    <mergeCell ref="X123:X125"/>
    <mergeCell ref="Y123:Y125"/>
    <mergeCell ref="Z123:Z125"/>
    <mergeCell ref="AA123:AA125"/>
    <mergeCell ref="AB123:AB125"/>
    <mergeCell ref="AC123:AC125"/>
    <mergeCell ref="AD123:AD125"/>
    <mergeCell ref="AE123:AE125"/>
    <mergeCell ref="AF123:AF125"/>
    <mergeCell ref="AG123:AG125"/>
    <mergeCell ref="AH123:AH125"/>
    <mergeCell ref="AI123:AI125"/>
    <mergeCell ref="AJ123:AJ125"/>
    <mergeCell ref="AK123:AK125"/>
    <mergeCell ref="AL123:AL125"/>
    <mergeCell ref="AM123:AM125"/>
    <mergeCell ref="AN123:AN125"/>
    <mergeCell ref="AO123:AO125"/>
    <mergeCell ref="AP123:AP125"/>
    <mergeCell ref="AQ123:AQ125"/>
    <mergeCell ref="C126:C128"/>
    <mergeCell ref="D126:D128"/>
    <mergeCell ref="E126:E128"/>
    <mergeCell ref="F126:F128"/>
    <mergeCell ref="G126:G128"/>
    <mergeCell ref="H126:H128"/>
    <mergeCell ref="I126:I128"/>
    <mergeCell ref="J126:J128"/>
    <mergeCell ref="K126:K128"/>
    <mergeCell ref="L126:L128"/>
    <mergeCell ref="M126:M128"/>
    <mergeCell ref="N126:N128"/>
    <mergeCell ref="O126:O128"/>
    <mergeCell ref="P126:P128"/>
    <mergeCell ref="Q126:Q128"/>
    <mergeCell ref="R126:R128"/>
    <mergeCell ref="S126:S128"/>
    <mergeCell ref="T126:T128"/>
    <mergeCell ref="U126:U128"/>
    <mergeCell ref="V126:V128"/>
    <mergeCell ref="W126:W128"/>
    <mergeCell ref="X126:X128"/>
    <mergeCell ref="Y126:Y128"/>
    <mergeCell ref="Z126:Z128"/>
    <mergeCell ref="AA126:AA128"/>
    <mergeCell ref="AB126:AB128"/>
    <mergeCell ref="AC126:AC128"/>
    <mergeCell ref="AD126:AD128"/>
    <mergeCell ref="AE126:AE128"/>
    <mergeCell ref="AF126:AF128"/>
    <mergeCell ref="AG126:AG128"/>
    <mergeCell ref="AH126:AH128"/>
    <mergeCell ref="AI126:AI128"/>
    <mergeCell ref="AJ126:AJ128"/>
    <mergeCell ref="AK126:AK128"/>
    <mergeCell ref="AL126:AL128"/>
    <mergeCell ref="AM126:AM128"/>
    <mergeCell ref="AN126:AN128"/>
    <mergeCell ref="AO126:AO128"/>
    <mergeCell ref="AP126:AP128"/>
    <mergeCell ref="AQ126:AQ128"/>
    <mergeCell ref="C129:C131"/>
    <mergeCell ref="D129:D131"/>
    <mergeCell ref="E129:E131"/>
    <mergeCell ref="F129:F131"/>
    <mergeCell ref="G129:G131"/>
    <mergeCell ref="H129:H131"/>
    <mergeCell ref="I129:I131"/>
    <mergeCell ref="J129:J131"/>
    <mergeCell ref="K129:K131"/>
    <mergeCell ref="L129:L131"/>
    <mergeCell ref="M129:M131"/>
    <mergeCell ref="N129:N131"/>
    <mergeCell ref="O129:O131"/>
    <mergeCell ref="P129:P131"/>
    <mergeCell ref="Q129:Q131"/>
    <mergeCell ref="R129:R131"/>
    <mergeCell ref="S129:S131"/>
    <mergeCell ref="T129:T131"/>
    <mergeCell ref="U129:U131"/>
    <mergeCell ref="V129:V131"/>
    <mergeCell ref="W129:W131"/>
    <mergeCell ref="X129:X131"/>
    <mergeCell ref="Y129:Y131"/>
    <mergeCell ref="Z129:Z131"/>
    <mergeCell ref="AA129:AA131"/>
    <mergeCell ref="AB129:AB131"/>
    <mergeCell ref="AC129:AC131"/>
    <mergeCell ref="AD129:AD131"/>
    <mergeCell ref="AE129:AE131"/>
    <mergeCell ref="AF129:AF131"/>
    <mergeCell ref="AG129:AG131"/>
    <mergeCell ref="AH129:AH131"/>
    <mergeCell ref="AI129:AI131"/>
    <mergeCell ref="AJ129:AJ131"/>
    <mergeCell ref="AK129:AK131"/>
    <mergeCell ref="AL129:AL131"/>
    <mergeCell ref="AM129:AM131"/>
    <mergeCell ref="AN129:AN131"/>
    <mergeCell ref="AO129:AO131"/>
    <mergeCell ref="AP129:AP131"/>
    <mergeCell ref="AQ129:AQ131"/>
    <mergeCell ref="C132:C134"/>
    <mergeCell ref="D132:D134"/>
    <mergeCell ref="E132:E134"/>
    <mergeCell ref="F132:F134"/>
    <mergeCell ref="G132:G134"/>
    <mergeCell ref="H132:H134"/>
    <mergeCell ref="I132:I134"/>
    <mergeCell ref="J132:J134"/>
    <mergeCell ref="K132:K134"/>
    <mergeCell ref="L132:L134"/>
    <mergeCell ref="M132:M134"/>
    <mergeCell ref="N132:N134"/>
    <mergeCell ref="O132:O134"/>
    <mergeCell ref="P132:P134"/>
    <mergeCell ref="Q132:Q134"/>
    <mergeCell ref="R132:R134"/>
    <mergeCell ref="S132:S134"/>
    <mergeCell ref="T132:T134"/>
    <mergeCell ref="U132:U134"/>
    <mergeCell ref="V132:V134"/>
    <mergeCell ref="W132:W134"/>
    <mergeCell ref="X132:X134"/>
    <mergeCell ref="Y132:Y134"/>
    <mergeCell ref="Z132:Z134"/>
    <mergeCell ref="AA132:AA134"/>
    <mergeCell ref="AB132:AB134"/>
    <mergeCell ref="AC132:AC134"/>
    <mergeCell ref="AD132:AD134"/>
    <mergeCell ref="AE132:AE134"/>
    <mergeCell ref="AF132:AF134"/>
    <mergeCell ref="AG132:AG134"/>
    <mergeCell ref="AH132:AH134"/>
    <mergeCell ref="AI132:AI134"/>
    <mergeCell ref="AJ132:AJ134"/>
    <mergeCell ref="AK132:AK134"/>
    <mergeCell ref="AL132:AL134"/>
    <mergeCell ref="AM132:AM134"/>
    <mergeCell ref="AN132:AN134"/>
    <mergeCell ref="AO132:AO134"/>
    <mergeCell ref="AP132:AP134"/>
    <mergeCell ref="AQ132:AQ134"/>
    <mergeCell ref="C135:C137"/>
    <mergeCell ref="D135:D137"/>
    <mergeCell ref="E135:E137"/>
    <mergeCell ref="F135:F137"/>
    <mergeCell ref="G135:G137"/>
    <mergeCell ref="H135:H137"/>
    <mergeCell ref="I135:I137"/>
    <mergeCell ref="J135:J137"/>
    <mergeCell ref="K135:K137"/>
    <mergeCell ref="L135:L137"/>
    <mergeCell ref="M135:M137"/>
    <mergeCell ref="N135:N137"/>
    <mergeCell ref="O135:O137"/>
    <mergeCell ref="P135:P137"/>
    <mergeCell ref="Q135:Q137"/>
    <mergeCell ref="R135:R137"/>
    <mergeCell ref="S135:S137"/>
    <mergeCell ref="T135:T137"/>
    <mergeCell ref="U135:U137"/>
    <mergeCell ref="V135:V137"/>
    <mergeCell ref="W135:W137"/>
    <mergeCell ref="X135:X137"/>
    <mergeCell ref="Y135:Y137"/>
    <mergeCell ref="Z135:Z137"/>
    <mergeCell ref="AA135:AA137"/>
    <mergeCell ref="AB135:AB137"/>
    <mergeCell ref="AC135:AC137"/>
    <mergeCell ref="AD135:AD137"/>
    <mergeCell ref="AE135:AE137"/>
    <mergeCell ref="AF135:AF137"/>
    <mergeCell ref="AG135:AG137"/>
    <mergeCell ref="AH135:AH137"/>
    <mergeCell ref="AI135:AI137"/>
    <mergeCell ref="AJ135:AJ137"/>
    <mergeCell ref="AK135:AK137"/>
    <mergeCell ref="AL135:AL137"/>
    <mergeCell ref="AM135:AM137"/>
    <mergeCell ref="AN135:AN137"/>
    <mergeCell ref="AO135:AO137"/>
    <mergeCell ref="AP135:AP137"/>
    <mergeCell ref="AQ135:AQ137"/>
    <mergeCell ref="C138:C140"/>
    <mergeCell ref="D138:D140"/>
    <mergeCell ref="E138:E140"/>
    <mergeCell ref="F138:F140"/>
    <mergeCell ref="G138:G140"/>
    <mergeCell ref="H138:H140"/>
    <mergeCell ref="I138:I140"/>
    <mergeCell ref="J138:J140"/>
    <mergeCell ref="K138:K140"/>
    <mergeCell ref="L138:L140"/>
    <mergeCell ref="M138:M140"/>
    <mergeCell ref="N138:N140"/>
    <mergeCell ref="O138:O140"/>
    <mergeCell ref="P138:P140"/>
    <mergeCell ref="Q138:Q140"/>
    <mergeCell ref="R138:R140"/>
    <mergeCell ref="S138:S140"/>
    <mergeCell ref="T138:T140"/>
    <mergeCell ref="U138:U140"/>
    <mergeCell ref="V138:V140"/>
    <mergeCell ref="W138:W140"/>
    <mergeCell ref="X138:X140"/>
    <mergeCell ref="Y138:Y140"/>
    <mergeCell ref="Z138:Z140"/>
    <mergeCell ref="AA138:AA140"/>
    <mergeCell ref="AB138:AB140"/>
    <mergeCell ref="AC138:AC140"/>
    <mergeCell ref="AD138:AD140"/>
    <mergeCell ref="AE138:AE140"/>
    <mergeCell ref="AF138:AF140"/>
    <mergeCell ref="AG138:AG140"/>
    <mergeCell ref="AH138:AH140"/>
    <mergeCell ref="AI138:AI140"/>
    <mergeCell ref="AJ138:AJ140"/>
    <mergeCell ref="AK138:AK140"/>
    <mergeCell ref="AL138:AL140"/>
    <mergeCell ref="AM138:AM140"/>
    <mergeCell ref="AN138:AN140"/>
    <mergeCell ref="AO138:AO140"/>
    <mergeCell ref="AP138:AP140"/>
    <mergeCell ref="AQ138:AQ140"/>
    <mergeCell ref="C141:C143"/>
    <mergeCell ref="D141:D143"/>
    <mergeCell ref="E141:E143"/>
    <mergeCell ref="F141:F143"/>
    <mergeCell ref="G141:G143"/>
    <mergeCell ref="H141:H143"/>
    <mergeCell ref="I141:I143"/>
    <mergeCell ref="J141:J143"/>
    <mergeCell ref="K141:K143"/>
    <mergeCell ref="L141:L143"/>
    <mergeCell ref="M141:M143"/>
    <mergeCell ref="N141:N143"/>
    <mergeCell ref="O141:O143"/>
    <mergeCell ref="P141:P143"/>
    <mergeCell ref="Q141:Q143"/>
    <mergeCell ref="R141:R143"/>
    <mergeCell ref="S141:S143"/>
    <mergeCell ref="T141:T143"/>
    <mergeCell ref="U141:U143"/>
    <mergeCell ref="V141:V143"/>
    <mergeCell ref="W141:W143"/>
    <mergeCell ref="X141:X143"/>
    <mergeCell ref="Y141:Y143"/>
    <mergeCell ref="Z141:Z143"/>
    <mergeCell ref="AA141:AA143"/>
    <mergeCell ref="AB141:AB143"/>
    <mergeCell ref="AC141:AC143"/>
    <mergeCell ref="AD141:AD143"/>
    <mergeCell ref="AE141:AE143"/>
    <mergeCell ref="AF141:AF143"/>
    <mergeCell ref="AG141:AG143"/>
    <mergeCell ref="AH141:AH143"/>
    <mergeCell ref="AI141:AI143"/>
    <mergeCell ref="AJ141:AJ143"/>
    <mergeCell ref="AK141:AK143"/>
    <mergeCell ref="AL141:AL143"/>
    <mergeCell ref="AM141:AM143"/>
    <mergeCell ref="AN141:AN143"/>
    <mergeCell ref="AO141:AO143"/>
    <mergeCell ref="AP141:AP143"/>
    <mergeCell ref="AQ141:AQ143"/>
    <mergeCell ref="C144:C146"/>
    <mergeCell ref="D144:D146"/>
    <mergeCell ref="E144:E146"/>
    <mergeCell ref="F144:F146"/>
    <mergeCell ref="G144:G146"/>
    <mergeCell ref="H144:H146"/>
    <mergeCell ref="I144:I146"/>
    <mergeCell ref="J144:J146"/>
    <mergeCell ref="K144:K146"/>
    <mergeCell ref="L144:L146"/>
    <mergeCell ref="M144:M146"/>
    <mergeCell ref="N144:N146"/>
    <mergeCell ref="O144:O146"/>
    <mergeCell ref="P144:P146"/>
    <mergeCell ref="Q144:Q146"/>
    <mergeCell ref="R144:R146"/>
    <mergeCell ref="S144:S146"/>
    <mergeCell ref="T144:T146"/>
    <mergeCell ref="U144:U146"/>
    <mergeCell ref="V144:V146"/>
    <mergeCell ref="W144:W146"/>
    <mergeCell ref="X144:X146"/>
    <mergeCell ref="Y144:Y146"/>
    <mergeCell ref="Z144:Z146"/>
    <mergeCell ref="AA144:AA146"/>
    <mergeCell ref="AB144:AB146"/>
    <mergeCell ref="AC144:AC146"/>
    <mergeCell ref="AD144:AD146"/>
    <mergeCell ref="AE144:AE146"/>
    <mergeCell ref="AF144:AF146"/>
    <mergeCell ref="AG144:AG146"/>
    <mergeCell ref="AH144:AH146"/>
    <mergeCell ref="AI144:AI146"/>
    <mergeCell ref="AJ144:AJ146"/>
    <mergeCell ref="AK144:AK146"/>
    <mergeCell ref="AL144:AL146"/>
    <mergeCell ref="AM144:AM146"/>
    <mergeCell ref="AN144:AN146"/>
    <mergeCell ref="AO144:AO146"/>
    <mergeCell ref="AP144:AP146"/>
    <mergeCell ref="AQ144:AQ146"/>
    <mergeCell ref="C147:C149"/>
    <mergeCell ref="D147:D149"/>
    <mergeCell ref="E147:E149"/>
    <mergeCell ref="F147:F149"/>
    <mergeCell ref="G147:G149"/>
    <mergeCell ref="H147:H149"/>
    <mergeCell ref="I147:I149"/>
    <mergeCell ref="J147:J149"/>
    <mergeCell ref="K147:K149"/>
    <mergeCell ref="L147:L149"/>
    <mergeCell ref="M147:M149"/>
    <mergeCell ref="N147:N149"/>
    <mergeCell ref="O147:O149"/>
    <mergeCell ref="P147:P149"/>
    <mergeCell ref="Q147:Q149"/>
    <mergeCell ref="R147:R149"/>
    <mergeCell ref="S147:S149"/>
    <mergeCell ref="T147:T149"/>
    <mergeCell ref="U147:U149"/>
    <mergeCell ref="V147:V149"/>
    <mergeCell ref="W147:W149"/>
    <mergeCell ref="X147:X149"/>
    <mergeCell ref="Y147:Y149"/>
    <mergeCell ref="Z147:Z149"/>
    <mergeCell ref="AA147:AA149"/>
    <mergeCell ref="AB147:AB149"/>
    <mergeCell ref="AC147:AC149"/>
    <mergeCell ref="AD147:AD149"/>
    <mergeCell ref="AE147:AE149"/>
    <mergeCell ref="AF147:AF149"/>
    <mergeCell ref="AG147:AG149"/>
    <mergeCell ref="AH147:AH149"/>
    <mergeCell ref="AI147:AI149"/>
    <mergeCell ref="AJ147:AJ149"/>
    <mergeCell ref="AK147:AK149"/>
    <mergeCell ref="AL147:AL149"/>
    <mergeCell ref="AM147:AM149"/>
    <mergeCell ref="AN147:AN149"/>
    <mergeCell ref="AO147:AO149"/>
    <mergeCell ref="AP147:AP149"/>
    <mergeCell ref="AQ147:AQ149"/>
    <mergeCell ref="C150:C152"/>
    <mergeCell ref="D150:D152"/>
    <mergeCell ref="E150:E152"/>
    <mergeCell ref="F150:F152"/>
    <mergeCell ref="G150:G152"/>
    <mergeCell ref="H150:H152"/>
    <mergeCell ref="I150:I152"/>
    <mergeCell ref="J150:J152"/>
    <mergeCell ref="K150:K152"/>
    <mergeCell ref="L150:L152"/>
    <mergeCell ref="M150:M152"/>
    <mergeCell ref="N150:N152"/>
    <mergeCell ref="O150:O152"/>
    <mergeCell ref="P150:P152"/>
    <mergeCell ref="Q150:Q152"/>
    <mergeCell ref="R150:R152"/>
    <mergeCell ref="S150:S152"/>
    <mergeCell ref="T150:T152"/>
    <mergeCell ref="U150:U152"/>
    <mergeCell ref="V150:V152"/>
    <mergeCell ref="W150:W152"/>
    <mergeCell ref="X150:X152"/>
    <mergeCell ref="Y150:Y152"/>
    <mergeCell ref="Z150:Z152"/>
    <mergeCell ref="AA150:AA152"/>
    <mergeCell ref="AB150:AB152"/>
    <mergeCell ref="AC150:AC152"/>
    <mergeCell ref="AD150:AD152"/>
    <mergeCell ref="AE150:AE152"/>
    <mergeCell ref="AF150:AF152"/>
    <mergeCell ref="AG150:AG152"/>
    <mergeCell ref="AH150:AH152"/>
    <mergeCell ref="AI150:AI152"/>
    <mergeCell ref="AJ150:AJ152"/>
    <mergeCell ref="AK150:AK152"/>
    <mergeCell ref="AL150:AL152"/>
    <mergeCell ref="AM150:AM152"/>
    <mergeCell ref="AN150:AN152"/>
    <mergeCell ref="AO150:AO152"/>
    <mergeCell ref="AP150:AP152"/>
    <mergeCell ref="AQ150:AQ152"/>
    <mergeCell ref="C153:C155"/>
    <mergeCell ref="D153:D155"/>
    <mergeCell ref="E153:E155"/>
    <mergeCell ref="F153:F155"/>
    <mergeCell ref="G153:G155"/>
    <mergeCell ref="H153:H155"/>
    <mergeCell ref="I153:I155"/>
    <mergeCell ref="J153:J155"/>
    <mergeCell ref="K153:K155"/>
    <mergeCell ref="L153:L155"/>
    <mergeCell ref="M153:M155"/>
    <mergeCell ref="N153:N155"/>
    <mergeCell ref="O153:O155"/>
    <mergeCell ref="P153:P155"/>
    <mergeCell ref="Q153:Q155"/>
    <mergeCell ref="R153:R155"/>
    <mergeCell ref="S153:S155"/>
    <mergeCell ref="T153:T155"/>
    <mergeCell ref="U153:U155"/>
    <mergeCell ref="V153:V155"/>
    <mergeCell ref="W153:W155"/>
    <mergeCell ref="X153:X155"/>
    <mergeCell ref="Y153:Y155"/>
    <mergeCell ref="Z153:Z155"/>
    <mergeCell ref="AA153:AA155"/>
    <mergeCell ref="AB153:AB155"/>
    <mergeCell ref="AC153:AC155"/>
    <mergeCell ref="AD153:AD155"/>
    <mergeCell ref="AE153:AE155"/>
    <mergeCell ref="AF153:AF155"/>
    <mergeCell ref="AG153:AG155"/>
    <mergeCell ref="AH153:AH155"/>
    <mergeCell ref="AI153:AI155"/>
    <mergeCell ref="AJ153:AJ155"/>
    <mergeCell ref="AK153:AK155"/>
    <mergeCell ref="AL153:AL155"/>
    <mergeCell ref="AM153:AM155"/>
    <mergeCell ref="AN153:AN155"/>
    <mergeCell ref="AO153:AO155"/>
    <mergeCell ref="AP153:AP155"/>
    <mergeCell ref="AQ153:AQ155"/>
    <mergeCell ref="C156:C158"/>
    <mergeCell ref="D156:D158"/>
    <mergeCell ref="E156:E158"/>
    <mergeCell ref="F156:F158"/>
    <mergeCell ref="G156:G158"/>
    <mergeCell ref="H156:H158"/>
    <mergeCell ref="I156:I158"/>
    <mergeCell ref="J156:J158"/>
    <mergeCell ref="K156:K158"/>
    <mergeCell ref="L156:L158"/>
    <mergeCell ref="M156:M158"/>
    <mergeCell ref="N156:N158"/>
    <mergeCell ref="O156:O158"/>
    <mergeCell ref="P156:P158"/>
    <mergeCell ref="Q156:Q158"/>
    <mergeCell ref="R156:R158"/>
    <mergeCell ref="S156:S158"/>
    <mergeCell ref="T156:T158"/>
    <mergeCell ref="U156:U158"/>
    <mergeCell ref="V156:V158"/>
    <mergeCell ref="W156:W158"/>
    <mergeCell ref="X156:X158"/>
    <mergeCell ref="Y156:Y158"/>
    <mergeCell ref="Z156:Z158"/>
    <mergeCell ref="AA156:AA158"/>
    <mergeCell ref="AB156:AB158"/>
    <mergeCell ref="AC156:AC158"/>
    <mergeCell ref="AD156:AD158"/>
    <mergeCell ref="AE156:AE158"/>
    <mergeCell ref="AF156:AF158"/>
    <mergeCell ref="AG156:AG158"/>
    <mergeCell ref="AH156:AH158"/>
    <mergeCell ref="AI156:AI158"/>
    <mergeCell ref="AJ156:AJ158"/>
    <mergeCell ref="AK156:AK158"/>
    <mergeCell ref="AL156:AL158"/>
    <mergeCell ref="AM156:AM158"/>
    <mergeCell ref="AN156:AN158"/>
    <mergeCell ref="AO156:AO158"/>
    <mergeCell ref="AP156:AP158"/>
    <mergeCell ref="AQ156:AQ158"/>
    <mergeCell ref="C159:C161"/>
    <mergeCell ref="D159:D161"/>
    <mergeCell ref="E159:E161"/>
    <mergeCell ref="F159:F161"/>
    <mergeCell ref="G159:G161"/>
    <mergeCell ref="H159:H161"/>
    <mergeCell ref="I159:I161"/>
    <mergeCell ref="J159:J161"/>
    <mergeCell ref="K159:K161"/>
    <mergeCell ref="L159:L161"/>
    <mergeCell ref="M159:M161"/>
    <mergeCell ref="N159:N161"/>
    <mergeCell ref="O159:O161"/>
    <mergeCell ref="P159:P161"/>
    <mergeCell ref="Q159:Q161"/>
    <mergeCell ref="R159:R161"/>
    <mergeCell ref="S159:S161"/>
    <mergeCell ref="T159:T161"/>
    <mergeCell ref="U159:U161"/>
    <mergeCell ref="V159:V161"/>
    <mergeCell ref="W159:W161"/>
    <mergeCell ref="X159:X161"/>
    <mergeCell ref="Y159:Y161"/>
    <mergeCell ref="Z159:Z161"/>
    <mergeCell ref="AA159:AA161"/>
    <mergeCell ref="AB159:AB161"/>
    <mergeCell ref="AC159:AC161"/>
    <mergeCell ref="AD159:AD161"/>
    <mergeCell ref="AE159:AE161"/>
    <mergeCell ref="AF159:AF161"/>
    <mergeCell ref="AG159:AG161"/>
    <mergeCell ref="AH159:AH161"/>
    <mergeCell ref="AI159:AI161"/>
    <mergeCell ref="AJ159:AJ161"/>
    <mergeCell ref="AK159:AK161"/>
    <mergeCell ref="AL159:AL161"/>
    <mergeCell ref="AM159:AM161"/>
    <mergeCell ref="AN159:AN161"/>
    <mergeCell ref="AO159:AO161"/>
    <mergeCell ref="AP159:AP161"/>
    <mergeCell ref="AQ159:AQ161"/>
    <mergeCell ref="C162:C164"/>
    <mergeCell ref="D162:D164"/>
    <mergeCell ref="E162:E164"/>
    <mergeCell ref="F162:F164"/>
    <mergeCell ref="G162:G164"/>
    <mergeCell ref="H162:H164"/>
    <mergeCell ref="I162:I164"/>
    <mergeCell ref="J162:J164"/>
    <mergeCell ref="K162:K164"/>
    <mergeCell ref="L162:L164"/>
    <mergeCell ref="M162:M164"/>
    <mergeCell ref="N162:N164"/>
    <mergeCell ref="O162:O164"/>
    <mergeCell ref="P162:P164"/>
    <mergeCell ref="Q162:Q164"/>
    <mergeCell ref="R162:R164"/>
    <mergeCell ref="S162:S164"/>
    <mergeCell ref="T162:T164"/>
    <mergeCell ref="U162:U164"/>
    <mergeCell ref="V162:V164"/>
    <mergeCell ref="W162:W164"/>
    <mergeCell ref="X162:X164"/>
    <mergeCell ref="Y162:Y164"/>
    <mergeCell ref="Z162:Z164"/>
    <mergeCell ref="AA162:AA164"/>
    <mergeCell ref="AB162:AB164"/>
    <mergeCell ref="AC162:AC164"/>
    <mergeCell ref="AD162:AD164"/>
    <mergeCell ref="AE162:AE164"/>
    <mergeCell ref="AF162:AF164"/>
    <mergeCell ref="AG162:AG164"/>
    <mergeCell ref="AH162:AH164"/>
    <mergeCell ref="AI162:AI164"/>
    <mergeCell ref="AJ162:AJ164"/>
    <mergeCell ref="AK162:AK164"/>
    <mergeCell ref="AL162:AL164"/>
    <mergeCell ref="AM162:AM164"/>
    <mergeCell ref="AN162:AN164"/>
    <mergeCell ref="AO162:AO164"/>
    <mergeCell ref="AP162:AP164"/>
    <mergeCell ref="AQ162:AQ164"/>
    <mergeCell ref="C165:C167"/>
    <mergeCell ref="D165:D167"/>
    <mergeCell ref="E165:E167"/>
    <mergeCell ref="F165:F167"/>
    <mergeCell ref="G165:G167"/>
    <mergeCell ref="H165:H167"/>
    <mergeCell ref="I165:I167"/>
    <mergeCell ref="J165:J167"/>
    <mergeCell ref="K165:K167"/>
    <mergeCell ref="L165:L167"/>
    <mergeCell ref="M165:M167"/>
    <mergeCell ref="N165:N167"/>
    <mergeCell ref="O165:O167"/>
    <mergeCell ref="P165:P167"/>
    <mergeCell ref="Q165:Q167"/>
    <mergeCell ref="R165:R167"/>
    <mergeCell ref="S165:S167"/>
    <mergeCell ref="T165:T167"/>
    <mergeCell ref="U165:U167"/>
    <mergeCell ref="V165:V167"/>
    <mergeCell ref="W165:W167"/>
    <mergeCell ref="X165:X167"/>
    <mergeCell ref="Y165:Y167"/>
    <mergeCell ref="Z165:Z167"/>
    <mergeCell ref="AA165:AA167"/>
    <mergeCell ref="AB165:AB167"/>
    <mergeCell ref="AC165:AC167"/>
    <mergeCell ref="AD165:AD167"/>
    <mergeCell ref="AE165:AE167"/>
    <mergeCell ref="AF165:AF167"/>
    <mergeCell ref="AG165:AG167"/>
    <mergeCell ref="AH165:AH167"/>
    <mergeCell ref="AI165:AI167"/>
    <mergeCell ref="AJ165:AJ167"/>
    <mergeCell ref="AK165:AK167"/>
    <mergeCell ref="AL165:AL167"/>
    <mergeCell ref="AM165:AM167"/>
    <mergeCell ref="AN165:AN167"/>
    <mergeCell ref="AO165:AO167"/>
    <mergeCell ref="AP165:AP167"/>
    <mergeCell ref="AQ165:AQ167"/>
    <mergeCell ref="C168:C170"/>
    <mergeCell ref="D168:D170"/>
    <mergeCell ref="E168:E170"/>
    <mergeCell ref="F168:F170"/>
    <mergeCell ref="G168:G170"/>
    <mergeCell ref="H168:H170"/>
    <mergeCell ref="I168:I170"/>
    <mergeCell ref="J168:J170"/>
    <mergeCell ref="K168:K170"/>
    <mergeCell ref="L168:L170"/>
    <mergeCell ref="M168:M170"/>
    <mergeCell ref="N168:N170"/>
    <mergeCell ref="O168:O170"/>
    <mergeCell ref="P168:P170"/>
    <mergeCell ref="Q168:Q170"/>
    <mergeCell ref="R168:R170"/>
    <mergeCell ref="S168:S170"/>
    <mergeCell ref="T168:T170"/>
    <mergeCell ref="U168:U170"/>
    <mergeCell ref="V168:V170"/>
    <mergeCell ref="W168:W170"/>
    <mergeCell ref="X168:X170"/>
    <mergeCell ref="Y168:Y170"/>
    <mergeCell ref="Z168:Z170"/>
    <mergeCell ref="AA168:AA170"/>
    <mergeCell ref="AB168:AB170"/>
    <mergeCell ref="AC168:AC170"/>
    <mergeCell ref="AD168:AD170"/>
    <mergeCell ref="AE168:AE170"/>
    <mergeCell ref="AF168:AF170"/>
    <mergeCell ref="AG168:AG170"/>
    <mergeCell ref="AH168:AH170"/>
    <mergeCell ref="AI168:AI170"/>
    <mergeCell ref="AJ168:AJ170"/>
    <mergeCell ref="AK168:AK170"/>
    <mergeCell ref="AL168:AL170"/>
    <mergeCell ref="AM168:AM170"/>
    <mergeCell ref="AN168:AN170"/>
    <mergeCell ref="AO168:AO170"/>
    <mergeCell ref="AP168:AP170"/>
    <mergeCell ref="AQ168:AQ170"/>
    <mergeCell ref="C171:C173"/>
    <mergeCell ref="D171:D173"/>
    <mergeCell ref="E171:E173"/>
    <mergeCell ref="F171:F173"/>
    <mergeCell ref="G171:G173"/>
    <mergeCell ref="H171:H173"/>
    <mergeCell ref="I171:I173"/>
    <mergeCell ref="J171:J173"/>
    <mergeCell ref="K171:K173"/>
    <mergeCell ref="L171:L173"/>
    <mergeCell ref="M171:M173"/>
    <mergeCell ref="N171:N173"/>
    <mergeCell ref="O171:O173"/>
    <mergeCell ref="P171:P173"/>
    <mergeCell ref="Q171:Q173"/>
    <mergeCell ref="R171:R173"/>
    <mergeCell ref="S171:S173"/>
    <mergeCell ref="T171:T173"/>
    <mergeCell ref="U171:U173"/>
    <mergeCell ref="V171:V173"/>
    <mergeCell ref="W171:W173"/>
    <mergeCell ref="X171:X173"/>
    <mergeCell ref="Y171:Y173"/>
    <mergeCell ref="Z171:Z173"/>
    <mergeCell ref="AA171:AA173"/>
    <mergeCell ref="AB171:AB173"/>
    <mergeCell ref="AC171:AC173"/>
    <mergeCell ref="AD171:AD173"/>
    <mergeCell ref="AE171:AE173"/>
    <mergeCell ref="AF171:AF173"/>
    <mergeCell ref="AG171:AG173"/>
    <mergeCell ref="AH171:AH173"/>
    <mergeCell ref="AI171:AI173"/>
    <mergeCell ref="AJ171:AJ173"/>
    <mergeCell ref="AK171:AK173"/>
    <mergeCell ref="AL171:AL173"/>
    <mergeCell ref="AM171:AM173"/>
    <mergeCell ref="AN171:AN173"/>
    <mergeCell ref="AO171:AO173"/>
    <mergeCell ref="AP171:AP173"/>
    <mergeCell ref="AQ171:AQ173"/>
    <mergeCell ref="C174:C176"/>
    <mergeCell ref="D174:D176"/>
    <mergeCell ref="E174:E176"/>
    <mergeCell ref="F174:F176"/>
    <mergeCell ref="G174:G176"/>
    <mergeCell ref="H174:H176"/>
    <mergeCell ref="I174:I176"/>
    <mergeCell ref="J174:J176"/>
    <mergeCell ref="K174:K176"/>
    <mergeCell ref="L174:L176"/>
    <mergeCell ref="M174:M176"/>
    <mergeCell ref="N174:N176"/>
    <mergeCell ref="O174:O176"/>
    <mergeCell ref="P174:P176"/>
    <mergeCell ref="Q174:Q176"/>
    <mergeCell ref="R174:R176"/>
    <mergeCell ref="S174:S176"/>
    <mergeCell ref="T174:T176"/>
    <mergeCell ref="U174:U176"/>
    <mergeCell ref="V174:V176"/>
    <mergeCell ref="W174:W176"/>
    <mergeCell ref="X174:X176"/>
    <mergeCell ref="Y174:Y176"/>
    <mergeCell ref="Z174:Z176"/>
    <mergeCell ref="AA174:AA176"/>
    <mergeCell ref="AB174:AB176"/>
    <mergeCell ref="AC174:AC176"/>
    <mergeCell ref="AD174:AD176"/>
    <mergeCell ref="AE174:AE176"/>
    <mergeCell ref="AF174:AF176"/>
    <mergeCell ref="AG174:AG176"/>
    <mergeCell ref="AH174:AH176"/>
    <mergeCell ref="AI174:AI176"/>
    <mergeCell ref="AJ174:AJ176"/>
    <mergeCell ref="AK174:AK176"/>
    <mergeCell ref="AL174:AL176"/>
    <mergeCell ref="AM174:AM176"/>
    <mergeCell ref="AN174:AN176"/>
    <mergeCell ref="AO174:AO176"/>
    <mergeCell ref="AP174:AP176"/>
    <mergeCell ref="AQ174:AQ176"/>
    <mergeCell ref="C177:C179"/>
    <mergeCell ref="D177:D179"/>
    <mergeCell ref="E177:E179"/>
    <mergeCell ref="F177:F179"/>
    <mergeCell ref="G177:G179"/>
    <mergeCell ref="H177:H179"/>
    <mergeCell ref="I177:I179"/>
    <mergeCell ref="J177:J179"/>
    <mergeCell ref="K177:K179"/>
    <mergeCell ref="L177:L179"/>
    <mergeCell ref="M177:M179"/>
    <mergeCell ref="N177:N179"/>
    <mergeCell ref="O177:O179"/>
    <mergeCell ref="P177:P179"/>
    <mergeCell ref="Q177:Q179"/>
    <mergeCell ref="R177:R179"/>
    <mergeCell ref="S177:S179"/>
    <mergeCell ref="T177:T179"/>
    <mergeCell ref="U177:U179"/>
    <mergeCell ref="V177:V179"/>
    <mergeCell ref="W177:W179"/>
    <mergeCell ref="X177:X179"/>
    <mergeCell ref="Y177:Y179"/>
    <mergeCell ref="Z177:Z179"/>
    <mergeCell ref="AA177:AA179"/>
    <mergeCell ref="AB177:AB179"/>
    <mergeCell ref="AC177:AC179"/>
    <mergeCell ref="AD177:AD179"/>
    <mergeCell ref="AE177:AE179"/>
    <mergeCell ref="AF177:AF179"/>
    <mergeCell ref="AG177:AG179"/>
    <mergeCell ref="AH177:AH179"/>
    <mergeCell ref="AI177:AI179"/>
    <mergeCell ref="AJ177:AJ179"/>
    <mergeCell ref="AK177:AK179"/>
    <mergeCell ref="AL177:AL179"/>
    <mergeCell ref="AM177:AM179"/>
    <mergeCell ref="AN177:AN179"/>
    <mergeCell ref="AO177:AO179"/>
    <mergeCell ref="AP177:AP179"/>
    <mergeCell ref="AQ177:AQ179"/>
    <mergeCell ref="C180:C182"/>
    <mergeCell ref="D180:D182"/>
    <mergeCell ref="E180:E182"/>
    <mergeCell ref="F180:F182"/>
    <mergeCell ref="G180:G182"/>
    <mergeCell ref="H180:H182"/>
    <mergeCell ref="I180:I182"/>
    <mergeCell ref="J180:J182"/>
    <mergeCell ref="K180:K182"/>
    <mergeCell ref="L180:L182"/>
    <mergeCell ref="M180:M182"/>
    <mergeCell ref="N180:N182"/>
    <mergeCell ref="O180:O182"/>
    <mergeCell ref="P180:P182"/>
    <mergeCell ref="Q180:Q182"/>
    <mergeCell ref="R180:R182"/>
    <mergeCell ref="S180:S182"/>
    <mergeCell ref="T180:T182"/>
    <mergeCell ref="U180:U182"/>
    <mergeCell ref="V180:V182"/>
    <mergeCell ref="W180:W182"/>
    <mergeCell ref="X180:X182"/>
    <mergeCell ref="Y180:Y182"/>
    <mergeCell ref="Z180:Z182"/>
    <mergeCell ref="AA180:AA182"/>
    <mergeCell ref="AB180:AB182"/>
    <mergeCell ref="AC180:AC182"/>
    <mergeCell ref="AD180:AD182"/>
    <mergeCell ref="AE180:AE182"/>
    <mergeCell ref="AF180:AF182"/>
    <mergeCell ref="AG180:AG182"/>
    <mergeCell ref="AH180:AH182"/>
    <mergeCell ref="AI180:AI182"/>
    <mergeCell ref="AJ180:AJ182"/>
    <mergeCell ref="AK180:AK182"/>
    <mergeCell ref="AL180:AL182"/>
    <mergeCell ref="AM180:AM182"/>
    <mergeCell ref="AN180:AN182"/>
    <mergeCell ref="AO180:AO182"/>
    <mergeCell ref="AP180:AP182"/>
    <mergeCell ref="AQ180:AQ182"/>
    <mergeCell ref="C183:C185"/>
    <mergeCell ref="D183:D185"/>
    <mergeCell ref="E183:E185"/>
    <mergeCell ref="F183:F185"/>
    <mergeCell ref="G183:G185"/>
    <mergeCell ref="H183:H185"/>
    <mergeCell ref="I183:I185"/>
    <mergeCell ref="J183:J185"/>
    <mergeCell ref="K183:K185"/>
    <mergeCell ref="L183:L185"/>
    <mergeCell ref="M183:M185"/>
    <mergeCell ref="N183:N185"/>
    <mergeCell ref="O183:O185"/>
    <mergeCell ref="P183:P185"/>
    <mergeCell ref="Q183:Q185"/>
    <mergeCell ref="R183:R185"/>
    <mergeCell ref="S183:S185"/>
    <mergeCell ref="T183:T185"/>
    <mergeCell ref="U183:U185"/>
    <mergeCell ref="V183:V185"/>
    <mergeCell ref="W183:W185"/>
    <mergeCell ref="X183:X185"/>
    <mergeCell ref="Y183:Y185"/>
    <mergeCell ref="Z183:Z185"/>
    <mergeCell ref="AA183:AA185"/>
    <mergeCell ref="AB183:AB185"/>
    <mergeCell ref="AC183:AC185"/>
    <mergeCell ref="AD183:AD185"/>
    <mergeCell ref="AE183:AE185"/>
    <mergeCell ref="AF183:AF185"/>
    <mergeCell ref="AG183:AG185"/>
    <mergeCell ref="AH183:AH185"/>
    <mergeCell ref="AI183:AI185"/>
    <mergeCell ref="AJ183:AJ185"/>
    <mergeCell ref="AK183:AK185"/>
    <mergeCell ref="AL183:AL185"/>
    <mergeCell ref="AM183:AM185"/>
    <mergeCell ref="AN183:AN185"/>
    <mergeCell ref="AO183:AO185"/>
    <mergeCell ref="AP183:AP185"/>
    <mergeCell ref="AQ183:AQ185"/>
    <mergeCell ref="C186:C188"/>
    <mergeCell ref="D186:D188"/>
    <mergeCell ref="E186:E188"/>
    <mergeCell ref="F186:F188"/>
    <mergeCell ref="G186:G188"/>
    <mergeCell ref="H186:H188"/>
    <mergeCell ref="I186:I188"/>
    <mergeCell ref="J186:J188"/>
    <mergeCell ref="K186:K188"/>
    <mergeCell ref="L186:L188"/>
    <mergeCell ref="M186:M188"/>
    <mergeCell ref="N186:N188"/>
    <mergeCell ref="O186:O188"/>
    <mergeCell ref="P186:P188"/>
    <mergeCell ref="Q186:Q188"/>
    <mergeCell ref="R186:R188"/>
    <mergeCell ref="S186:S188"/>
    <mergeCell ref="T186:T188"/>
    <mergeCell ref="U186:U188"/>
    <mergeCell ref="V186:V188"/>
    <mergeCell ref="W186:W188"/>
    <mergeCell ref="X186:X188"/>
    <mergeCell ref="Y186:Y188"/>
    <mergeCell ref="Z186:Z188"/>
    <mergeCell ref="AA186:AA188"/>
    <mergeCell ref="AB186:AB188"/>
    <mergeCell ref="AC186:AC188"/>
    <mergeCell ref="AD186:AD188"/>
    <mergeCell ref="AE186:AE188"/>
    <mergeCell ref="AF186:AF188"/>
    <mergeCell ref="AG186:AG188"/>
    <mergeCell ref="AH186:AH188"/>
    <mergeCell ref="AI186:AI188"/>
    <mergeCell ref="AJ186:AJ188"/>
    <mergeCell ref="AK186:AK188"/>
    <mergeCell ref="AL186:AL188"/>
    <mergeCell ref="AM186:AM188"/>
    <mergeCell ref="AN186:AN188"/>
    <mergeCell ref="AO186:AO188"/>
    <mergeCell ref="AP186:AP188"/>
    <mergeCell ref="AQ186:AQ188"/>
    <mergeCell ref="C189:C191"/>
    <mergeCell ref="D189:D191"/>
    <mergeCell ref="E189:E191"/>
    <mergeCell ref="F189:F191"/>
    <mergeCell ref="G189:G191"/>
    <mergeCell ref="H189:H191"/>
    <mergeCell ref="I189:I191"/>
    <mergeCell ref="J189:J191"/>
    <mergeCell ref="K189:K191"/>
    <mergeCell ref="L189:L191"/>
    <mergeCell ref="M189:M191"/>
    <mergeCell ref="N189:N191"/>
    <mergeCell ref="O189:O191"/>
    <mergeCell ref="P189:P191"/>
    <mergeCell ref="Q189:Q191"/>
    <mergeCell ref="R189:R191"/>
    <mergeCell ref="S189:S191"/>
    <mergeCell ref="T189:T191"/>
    <mergeCell ref="U189:U191"/>
    <mergeCell ref="V189:V191"/>
    <mergeCell ref="W189:W191"/>
    <mergeCell ref="X189:X191"/>
    <mergeCell ref="Y189:Y191"/>
    <mergeCell ref="Z189:Z191"/>
    <mergeCell ref="AA189:AA191"/>
    <mergeCell ref="AB189:AB191"/>
    <mergeCell ref="AC189:AC191"/>
    <mergeCell ref="AD189:AD191"/>
    <mergeCell ref="AE189:AE191"/>
    <mergeCell ref="AF189:AF191"/>
    <mergeCell ref="AG189:AG191"/>
    <mergeCell ref="AH189:AH191"/>
    <mergeCell ref="AI189:AI191"/>
    <mergeCell ref="AJ189:AJ191"/>
    <mergeCell ref="AK189:AK191"/>
    <mergeCell ref="AL189:AL191"/>
    <mergeCell ref="AM189:AM191"/>
    <mergeCell ref="AN189:AN191"/>
    <mergeCell ref="AO189:AO191"/>
    <mergeCell ref="AP189:AP191"/>
    <mergeCell ref="AQ189:AQ191"/>
    <mergeCell ref="C192:C194"/>
    <mergeCell ref="D192:D194"/>
    <mergeCell ref="E192:E194"/>
    <mergeCell ref="F192:F194"/>
    <mergeCell ref="G192:G194"/>
    <mergeCell ref="H192:H194"/>
    <mergeCell ref="I192:I194"/>
    <mergeCell ref="J192:J194"/>
    <mergeCell ref="K192:K194"/>
    <mergeCell ref="L192:L194"/>
    <mergeCell ref="M192:M194"/>
    <mergeCell ref="N192:N194"/>
    <mergeCell ref="O192:O194"/>
    <mergeCell ref="P192:P194"/>
    <mergeCell ref="Q192:Q194"/>
    <mergeCell ref="R192:R194"/>
    <mergeCell ref="S192:S194"/>
    <mergeCell ref="T192:T194"/>
    <mergeCell ref="U192:U194"/>
    <mergeCell ref="V192:V194"/>
    <mergeCell ref="W192:W194"/>
    <mergeCell ref="X192:X194"/>
    <mergeCell ref="Y192:Y194"/>
    <mergeCell ref="Z192:Z194"/>
    <mergeCell ref="AA192:AA194"/>
    <mergeCell ref="AB192:AB194"/>
    <mergeCell ref="AC192:AC194"/>
    <mergeCell ref="AD192:AD194"/>
    <mergeCell ref="AE192:AE194"/>
    <mergeCell ref="AF192:AF194"/>
    <mergeCell ref="AG192:AG194"/>
    <mergeCell ref="AH192:AH194"/>
    <mergeCell ref="AI192:AI194"/>
    <mergeCell ref="AJ192:AJ194"/>
    <mergeCell ref="AK192:AK194"/>
    <mergeCell ref="AL192:AL194"/>
    <mergeCell ref="AM192:AM194"/>
    <mergeCell ref="AN192:AN194"/>
    <mergeCell ref="AO192:AO194"/>
    <mergeCell ref="AP192:AP194"/>
    <mergeCell ref="AQ192:AQ194"/>
    <mergeCell ref="C195:C197"/>
    <mergeCell ref="D195:D197"/>
    <mergeCell ref="E195:E197"/>
    <mergeCell ref="F195:F197"/>
    <mergeCell ref="G195:G197"/>
    <mergeCell ref="H195:H197"/>
    <mergeCell ref="I195:I197"/>
    <mergeCell ref="J195:J197"/>
    <mergeCell ref="K195:K197"/>
    <mergeCell ref="L195:L197"/>
    <mergeCell ref="M195:M197"/>
    <mergeCell ref="N195:N197"/>
    <mergeCell ref="O195:O197"/>
    <mergeCell ref="P195:P197"/>
    <mergeCell ref="Q195:Q197"/>
    <mergeCell ref="R195:R197"/>
    <mergeCell ref="S195:S197"/>
    <mergeCell ref="T195:T197"/>
    <mergeCell ref="U195:U197"/>
    <mergeCell ref="V195:V197"/>
    <mergeCell ref="W195:W197"/>
    <mergeCell ref="X195:X197"/>
    <mergeCell ref="Y195:Y197"/>
    <mergeCell ref="Z195:Z197"/>
    <mergeCell ref="AA195:AA197"/>
    <mergeCell ref="AB195:AB197"/>
    <mergeCell ref="AC195:AC197"/>
    <mergeCell ref="AD195:AD197"/>
    <mergeCell ref="AE195:AE197"/>
    <mergeCell ref="AF195:AF197"/>
    <mergeCell ref="AG195:AG197"/>
    <mergeCell ref="AH195:AH197"/>
    <mergeCell ref="AI195:AI197"/>
    <mergeCell ref="AJ195:AJ197"/>
    <mergeCell ref="AK195:AK197"/>
    <mergeCell ref="AL195:AL197"/>
    <mergeCell ref="AM195:AM197"/>
    <mergeCell ref="AN195:AN197"/>
    <mergeCell ref="AO195:AO197"/>
    <mergeCell ref="AP195:AP197"/>
    <mergeCell ref="AQ195:AQ197"/>
    <mergeCell ref="C198:C200"/>
    <mergeCell ref="D198:D200"/>
    <mergeCell ref="E198:E200"/>
    <mergeCell ref="F198:F200"/>
    <mergeCell ref="G198:G200"/>
    <mergeCell ref="H198:H200"/>
    <mergeCell ref="I198:I200"/>
    <mergeCell ref="J198:J200"/>
    <mergeCell ref="K198:K200"/>
    <mergeCell ref="L198:L200"/>
    <mergeCell ref="M198:M200"/>
    <mergeCell ref="N198:N200"/>
    <mergeCell ref="O198:O200"/>
    <mergeCell ref="P198:P200"/>
    <mergeCell ref="Q198:Q200"/>
    <mergeCell ref="R198:R200"/>
    <mergeCell ref="S198:S200"/>
    <mergeCell ref="T198:T200"/>
    <mergeCell ref="U198:U200"/>
    <mergeCell ref="V198:V200"/>
    <mergeCell ref="W198:W200"/>
    <mergeCell ref="X198:X200"/>
    <mergeCell ref="Y198:Y200"/>
    <mergeCell ref="Z198:Z200"/>
    <mergeCell ref="AA198:AA200"/>
    <mergeCell ref="AB198:AB200"/>
    <mergeCell ref="AC198:AC200"/>
    <mergeCell ref="AD198:AD200"/>
    <mergeCell ref="AE198:AE200"/>
    <mergeCell ref="AF198:AF200"/>
    <mergeCell ref="AG198:AG200"/>
    <mergeCell ref="AH198:AH200"/>
    <mergeCell ref="AI198:AI200"/>
    <mergeCell ref="AJ198:AJ200"/>
    <mergeCell ref="AK198:AK200"/>
    <mergeCell ref="AL198:AL200"/>
    <mergeCell ref="AM198:AM200"/>
    <mergeCell ref="AN198:AN200"/>
    <mergeCell ref="AO198:AO200"/>
    <mergeCell ref="AP198:AP200"/>
    <mergeCell ref="AQ198:AQ200"/>
    <mergeCell ref="C201:C203"/>
    <mergeCell ref="D201:D203"/>
    <mergeCell ref="E201:E203"/>
    <mergeCell ref="F201:F203"/>
    <mergeCell ref="G201:G203"/>
    <mergeCell ref="H201:H203"/>
    <mergeCell ref="I201:I203"/>
    <mergeCell ref="J201:J203"/>
    <mergeCell ref="K201:K203"/>
    <mergeCell ref="L201:L203"/>
    <mergeCell ref="M201:M203"/>
    <mergeCell ref="N201:N203"/>
    <mergeCell ref="O201:O203"/>
    <mergeCell ref="P201:P203"/>
    <mergeCell ref="Q201:Q203"/>
    <mergeCell ref="R201:R203"/>
    <mergeCell ref="S201:S203"/>
    <mergeCell ref="T201:T203"/>
    <mergeCell ref="U201:U203"/>
    <mergeCell ref="V201:V203"/>
    <mergeCell ref="W201:W203"/>
    <mergeCell ref="X201:X203"/>
    <mergeCell ref="Y201:Y203"/>
    <mergeCell ref="Z201:Z203"/>
    <mergeCell ref="AA201:AA203"/>
    <mergeCell ref="AB201:AB203"/>
    <mergeCell ref="AC201:AC203"/>
    <mergeCell ref="AD201:AD203"/>
    <mergeCell ref="AE201:AE203"/>
    <mergeCell ref="AF201:AF203"/>
    <mergeCell ref="AG201:AG203"/>
    <mergeCell ref="AH201:AH203"/>
    <mergeCell ref="AI201:AI203"/>
    <mergeCell ref="AJ201:AJ203"/>
    <mergeCell ref="AK201:AK203"/>
    <mergeCell ref="AL201:AL203"/>
    <mergeCell ref="AM201:AM203"/>
    <mergeCell ref="AN201:AN203"/>
    <mergeCell ref="AO201:AO203"/>
    <mergeCell ref="AP201:AP203"/>
    <mergeCell ref="AQ201:AQ203"/>
    <mergeCell ref="C204:C206"/>
    <mergeCell ref="D204:D206"/>
    <mergeCell ref="E204:E206"/>
    <mergeCell ref="F204:F206"/>
    <mergeCell ref="G204:G206"/>
    <mergeCell ref="H204:H206"/>
    <mergeCell ref="I204:I206"/>
    <mergeCell ref="J204:J206"/>
    <mergeCell ref="K204:K206"/>
    <mergeCell ref="L204:L206"/>
    <mergeCell ref="M204:M206"/>
    <mergeCell ref="N204:N206"/>
    <mergeCell ref="O204:O206"/>
    <mergeCell ref="P204:P206"/>
    <mergeCell ref="Q204:Q206"/>
    <mergeCell ref="R204:R206"/>
    <mergeCell ref="S204:S206"/>
    <mergeCell ref="T204:T206"/>
    <mergeCell ref="U204:U206"/>
    <mergeCell ref="V204:V206"/>
    <mergeCell ref="W204:W206"/>
    <mergeCell ref="X204:X206"/>
    <mergeCell ref="Y204:Y206"/>
    <mergeCell ref="Z204:Z206"/>
    <mergeCell ref="AA204:AA206"/>
    <mergeCell ref="AB204:AB206"/>
    <mergeCell ref="AC204:AC206"/>
    <mergeCell ref="AD204:AD206"/>
    <mergeCell ref="AE204:AE206"/>
    <mergeCell ref="AF204:AF206"/>
    <mergeCell ref="AG204:AG206"/>
    <mergeCell ref="AH204:AH206"/>
    <mergeCell ref="AI204:AI206"/>
    <mergeCell ref="AJ204:AJ206"/>
    <mergeCell ref="AK204:AK206"/>
    <mergeCell ref="AL204:AL206"/>
    <mergeCell ref="AM204:AM206"/>
    <mergeCell ref="AN204:AN206"/>
    <mergeCell ref="AO204:AO206"/>
    <mergeCell ref="AP204:AP206"/>
    <mergeCell ref="AQ204:AQ206"/>
    <mergeCell ref="C207:C209"/>
    <mergeCell ref="D207:D209"/>
    <mergeCell ref="E207:E209"/>
    <mergeCell ref="F207:F209"/>
    <mergeCell ref="G207:G209"/>
    <mergeCell ref="H207:H209"/>
    <mergeCell ref="I207:I209"/>
    <mergeCell ref="J207:J209"/>
    <mergeCell ref="K207:K209"/>
    <mergeCell ref="L207:L209"/>
    <mergeCell ref="M207:M209"/>
    <mergeCell ref="N207:N209"/>
    <mergeCell ref="O207:O209"/>
    <mergeCell ref="P207:P209"/>
    <mergeCell ref="Q207:Q209"/>
    <mergeCell ref="R207:R209"/>
    <mergeCell ref="S207:S209"/>
    <mergeCell ref="T207:T209"/>
    <mergeCell ref="U207:U209"/>
    <mergeCell ref="V207:V209"/>
    <mergeCell ref="W207:W209"/>
    <mergeCell ref="X207:X209"/>
    <mergeCell ref="Y207:Y209"/>
    <mergeCell ref="Z207:Z209"/>
    <mergeCell ref="AA207:AA209"/>
    <mergeCell ref="AB207:AB209"/>
    <mergeCell ref="AC207:AC209"/>
    <mergeCell ref="AD207:AD209"/>
    <mergeCell ref="AE207:AE209"/>
    <mergeCell ref="AF207:AF209"/>
    <mergeCell ref="AG207:AG209"/>
    <mergeCell ref="AH207:AH209"/>
    <mergeCell ref="AI207:AI209"/>
    <mergeCell ref="AJ207:AJ209"/>
    <mergeCell ref="AK207:AK209"/>
    <mergeCell ref="AL207:AL209"/>
    <mergeCell ref="AM207:AM209"/>
    <mergeCell ref="AN207:AN209"/>
    <mergeCell ref="AO207:AO209"/>
    <mergeCell ref="AP207:AP209"/>
    <mergeCell ref="AQ207:AQ209"/>
    <mergeCell ref="C210:C212"/>
    <mergeCell ref="D210:D212"/>
    <mergeCell ref="E210:E212"/>
    <mergeCell ref="F210:F212"/>
    <mergeCell ref="G210:G212"/>
    <mergeCell ref="H210:H212"/>
    <mergeCell ref="I210:I212"/>
    <mergeCell ref="J210:J212"/>
    <mergeCell ref="K210:K212"/>
    <mergeCell ref="L210:L212"/>
    <mergeCell ref="M210:M212"/>
    <mergeCell ref="N210:N212"/>
    <mergeCell ref="O210:O212"/>
    <mergeCell ref="P210:P212"/>
    <mergeCell ref="Q210:Q212"/>
    <mergeCell ref="R210:R212"/>
    <mergeCell ref="S210:S212"/>
    <mergeCell ref="T210:T212"/>
    <mergeCell ref="U210:U212"/>
    <mergeCell ref="V210:V212"/>
    <mergeCell ref="W210:W212"/>
    <mergeCell ref="X210:X212"/>
    <mergeCell ref="Y210:Y212"/>
    <mergeCell ref="Z210:Z212"/>
    <mergeCell ref="AA210:AA212"/>
    <mergeCell ref="AB210:AB212"/>
    <mergeCell ref="AC210:AC212"/>
    <mergeCell ref="AD210:AD212"/>
    <mergeCell ref="AE210:AE212"/>
    <mergeCell ref="AF210:AF212"/>
    <mergeCell ref="AG210:AG212"/>
    <mergeCell ref="AH210:AH212"/>
    <mergeCell ref="AI210:AI212"/>
    <mergeCell ref="AJ210:AJ212"/>
    <mergeCell ref="AK210:AK212"/>
    <mergeCell ref="AL210:AL212"/>
    <mergeCell ref="AM210:AM212"/>
    <mergeCell ref="AN210:AN212"/>
    <mergeCell ref="AO210:AO212"/>
    <mergeCell ref="AP210:AP212"/>
    <mergeCell ref="AQ210:AQ212"/>
    <mergeCell ref="C213:C215"/>
    <mergeCell ref="D213:D215"/>
    <mergeCell ref="E213:E215"/>
    <mergeCell ref="F213:F215"/>
    <mergeCell ref="G213:G215"/>
    <mergeCell ref="H213:H215"/>
    <mergeCell ref="I213:I215"/>
    <mergeCell ref="J213:J215"/>
    <mergeCell ref="K213:K215"/>
    <mergeCell ref="L213:L215"/>
    <mergeCell ref="M213:M215"/>
    <mergeCell ref="N213:N215"/>
    <mergeCell ref="O213:O215"/>
    <mergeCell ref="P213:P215"/>
    <mergeCell ref="Q213:Q215"/>
    <mergeCell ref="R213:R215"/>
    <mergeCell ref="S213:S215"/>
    <mergeCell ref="T213:T215"/>
    <mergeCell ref="U213:U215"/>
    <mergeCell ref="V213:V215"/>
    <mergeCell ref="W213:W215"/>
    <mergeCell ref="X213:X215"/>
    <mergeCell ref="Y213:Y215"/>
    <mergeCell ref="Z213:Z215"/>
    <mergeCell ref="AA213:AA215"/>
    <mergeCell ref="AB213:AB215"/>
    <mergeCell ref="AC213:AC215"/>
    <mergeCell ref="AD213:AD215"/>
    <mergeCell ref="AE213:AE215"/>
    <mergeCell ref="AF213:AF215"/>
    <mergeCell ref="AG213:AG215"/>
    <mergeCell ref="AH213:AH215"/>
    <mergeCell ref="AI213:AI215"/>
    <mergeCell ref="AJ213:AJ215"/>
    <mergeCell ref="AK213:AK215"/>
    <mergeCell ref="AL213:AL215"/>
    <mergeCell ref="AM213:AM215"/>
    <mergeCell ref="AN213:AN215"/>
    <mergeCell ref="AO213:AO215"/>
    <mergeCell ref="AP213:AP215"/>
    <mergeCell ref="AQ213:AQ215"/>
    <mergeCell ref="C216:C218"/>
    <mergeCell ref="D216:D218"/>
    <mergeCell ref="E216:E218"/>
    <mergeCell ref="F216:F218"/>
    <mergeCell ref="G216:G218"/>
    <mergeCell ref="H216:H218"/>
    <mergeCell ref="I216:I218"/>
    <mergeCell ref="J216:J218"/>
    <mergeCell ref="K216:K218"/>
    <mergeCell ref="L216:L218"/>
    <mergeCell ref="M216:M218"/>
    <mergeCell ref="N216:N218"/>
    <mergeCell ref="O216:O218"/>
    <mergeCell ref="P216:P218"/>
    <mergeCell ref="Q216:Q218"/>
    <mergeCell ref="R216:R218"/>
    <mergeCell ref="S216:S218"/>
    <mergeCell ref="T216:T218"/>
    <mergeCell ref="U216:U218"/>
    <mergeCell ref="V216:V218"/>
    <mergeCell ref="W216:W218"/>
    <mergeCell ref="X216:X218"/>
    <mergeCell ref="Y216:Y218"/>
    <mergeCell ref="Z216:Z218"/>
    <mergeCell ref="AA216:AA218"/>
    <mergeCell ref="AB216:AB218"/>
    <mergeCell ref="AC216:AC218"/>
    <mergeCell ref="AD216:AD218"/>
    <mergeCell ref="AE216:AE218"/>
    <mergeCell ref="AF216:AF218"/>
    <mergeCell ref="AG216:AG218"/>
    <mergeCell ref="AH216:AH218"/>
    <mergeCell ref="AI216:AI218"/>
    <mergeCell ref="AJ216:AJ218"/>
    <mergeCell ref="AK216:AK218"/>
    <mergeCell ref="AL216:AL218"/>
    <mergeCell ref="AM216:AM218"/>
    <mergeCell ref="AN216:AN218"/>
    <mergeCell ref="AO216:AO218"/>
    <mergeCell ref="AP216:AP218"/>
    <mergeCell ref="AQ216:AQ218"/>
    <mergeCell ref="C219:C221"/>
    <mergeCell ref="D219:D221"/>
    <mergeCell ref="E219:E221"/>
    <mergeCell ref="F219:F221"/>
    <mergeCell ref="G219:G221"/>
    <mergeCell ref="H219:H221"/>
    <mergeCell ref="I219:I221"/>
    <mergeCell ref="J219:J221"/>
    <mergeCell ref="K219:K221"/>
    <mergeCell ref="L219:L221"/>
    <mergeCell ref="M219:M221"/>
    <mergeCell ref="N219:N221"/>
    <mergeCell ref="O219:O221"/>
    <mergeCell ref="P219:P221"/>
    <mergeCell ref="Q219:Q221"/>
    <mergeCell ref="R219:R221"/>
    <mergeCell ref="S219:S221"/>
    <mergeCell ref="T219:T221"/>
    <mergeCell ref="U219:U221"/>
    <mergeCell ref="V219:V221"/>
    <mergeCell ref="W219:W221"/>
    <mergeCell ref="X219:X221"/>
    <mergeCell ref="Y219:Y221"/>
    <mergeCell ref="Z219:Z221"/>
    <mergeCell ref="AA219:AA221"/>
    <mergeCell ref="AB219:AB221"/>
    <mergeCell ref="AC219:AC221"/>
    <mergeCell ref="AD219:AD221"/>
    <mergeCell ref="AE219:AE221"/>
    <mergeCell ref="AF219:AF221"/>
    <mergeCell ref="AG219:AG221"/>
    <mergeCell ref="AH219:AH221"/>
    <mergeCell ref="AI219:AI221"/>
    <mergeCell ref="AJ219:AJ221"/>
    <mergeCell ref="AK219:AK221"/>
    <mergeCell ref="AL219:AL221"/>
    <mergeCell ref="AM219:AM221"/>
    <mergeCell ref="AN219:AN221"/>
    <mergeCell ref="AO219:AO221"/>
    <mergeCell ref="AP219:AP221"/>
    <mergeCell ref="AQ219:AQ221"/>
    <mergeCell ref="C222:C224"/>
    <mergeCell ref="D222:D224"/>
    <mergeCell ref="E222:E224"/>
    <mergeCell ref="F222:F224"/>
    <mergeCell ref="G222:G224"/>
    <mergeCell ref="H222:H224"/>
    <mergeCell ref="I222:I224"/>
    <mergeCell ref="J222:J224"/>
    <mergeCell ref="K222:K224"/>
    <mergeCell ref="L222:L224"/>
    <mergeCell ref="M222:M224"/>
    <mergeCell ref="N222:N224"/>
    <mergeCell ref="O222:O224"/>
    <mergeCell ref="P222:P224"/>
    <mergeCell ref="Q222:Q224"/>
    <mergeCell ref="R222:R224"/>
    <mergeCell ref="S222:S224"/>
    <mergeCell ref="T222:T224"/>
    <mergeCell ref="U222:U224"/>
    <mergeCell ref="V222:V224"/>
    <mergeCell ref="W222:W224"/>
    <mergeCell ref="X222:X224"/>
    <mergeCell ref="Y222:Y224"/>
    <mergeCell ref="Z222:Z224"/>
    <mergeCell ref="AA222:AA224"/>
    <mergeCell ref="AB222:AB224"/>
    <mergeCell ref="AC222:AC224"/>
    <mergeCell ref="AD222:AD224"/>
    <mergeCell ref="AE222:AE224"/>
    <mergeCell ref="AF222:AF224"/>
    <mergeCell ref="AG222:AG224"/>
    <mergeCell ref="AH222:AH224"/>
    <mergeCell ref="AI222:AI224"/>
    <mergeCell ref="AJ222:AJ224"/>
    <mergeCell ref="AK222:AK224"/>
    <mergeCell ref="AL222:AL224"/>
    <mergeCell ref="AM222:AM224"/>
    <mergeCell ref="AN222:AN224"/>
    <mergeCell ref="AO222:AO224"/>
    <mergeCell ref="AP222:AP224"/>
    <mergeCell ref="AQ222:AQ224"/>
    <mergeCell ref="C225:C227"/>
    <mergeCell ref="D225:D227"/>
    <mergeCell ref="E225:E227"/>
    <mergeCell ref="F225:F227"/>
    <mergeCell ref="G225:G227"/>
    <mergeCell ref="H225:H227"/>
    <mergeCell ref="I225:I227"/>
    <mergeCell ref="J225:J227"/>
    <mergeCell ref="K225:K227"/>
    <mergeCell ref="L225:L227"/>
    <mergeCell ref="M225:M227"/>
    <mergeCell ref="N225:N227"/>
    <mergeCell ref="O225:O227"/>
    <mergeCell ref="P225:P227"/>
    <mergeCell ref="Q225:Q227"/>
    <mergeCell ref="R225:R227"/>
    <mergeCell ref="S225:S227"/>
    <mergeCell ref="T225:T227"/>
    <mergeCell ref="U225:U227"/>
    <mergeCell ref="V225:V227"/>
    <mergeCell ref="W225:W227"/>
    <mergeCell ref="X225:X227"/>
    <mergeCell ref="Y225:Y227"/>
    <mergeCell ref="Z225:Z227"/>
    <mergeCell ref="AA225:AA227"/>
    <mergeCell ref="AB225:AB227"/>
    <mergeCell ref="AC225:AC227"/>
    <mergeCell ref="AD225:AD227"/>
    <mergeCell ref="AE225:AE227"/>
    <mergeCell ref="AF225:AF227"/>
    <mergeCell ref="AG225:AG227"/>
    <mergeCell ref="AH225:AH227"/>
    <mergeCell ref="AI225:AI227"/>
    <mergeCell ref="AJ225:AJ227"/>
    <mergeCell ref="AK225:AK227"/>
    <mergeCell ref="AL225:AL227"/>
    <mergeCell ref="AM225:AM227"/>
    <mergeCell ref="AN225:AN227"/>
    <mergeCell ref="AO225:AO227"/>
    <mergeCell ref="AP225:AP227"/>
    <mergeCell ref="AQ225:AQ227"/>
    <mergeCell ref="C228:C230"/>
    <mergeCell ref="D228:D230"/>
    <mergeCell ref="E228:E230"/>
    <mergeCell ref="F228:F230"/>
    <mergeCell ref="G228:G230"/>
    <mergeCell ref="H228:H230"/>
    <mergeCell ref="I228:I230"/>
    <mergeCell ref="J228:J230"/>
    <mergeCell ref="K228:K230"/>
    <mergeCell ref="L228:L230"/>
    <mergeCell ref="M228:M230"/>
    <mergeCell ref="N228:N230"/>
    <mergeCell ref="O228:O230"/>
    <mergeCell ref="P228:P230"/>
    <mergeCell ref="Q228:Q230"/>
    <mergeCell ref="R228:R230"/>
    <mergeCell ref="S228:S230"/>
    <mergeCell ref="T228:T230"/>
    <mergeCell ref="U228:U230"/>
    <mergeCell ref="V228:V230"/>
    <mergeCell ref="W228:W230"/>
    <mergeCell ref="X228:X230"/>
    <mergeCell ref="Y228:Y230"/>
    <mergeCell ref="Z228:Z230"/>
    <mergeCell ref="AA228:AA230"/>
    <mergeCell ref="AB228:AB230"/>
    <mergeCell ref="AC228:AC230"/>
    <mergeCell ref="AD228:AD230"/>
    <mergeCell ref="AE228:AE230"/>
    <mergeCell ref="AF228:AF230"/>
    <mergeCell ref="AG228:AG230"/>
    <mergeCell ref="AH228:AH230"/>
    <mergeCell ref="AI228:AI230"/>
    <mergeCell ref="AJ228:AJ230"/>
    <mergeCell ref="AK228:AK230"/>
    <mergeCell ref="AL228:AL230"/>
    <mergeCell ref="AM228:AM230"/>
    <mergeCell ref="AN228:AN230"/>
    <mergeCell ref="AO228:AO230"/>
    <mergeCell ref="AP228:AP230"/>
    <mergeCell ref="AQ228:AQ230"/>
    <mergeCell ref="C231:C233"/>
    <mergeCell ref="D231:D233"/>
    <mergeCell ref="E231:E233"/>
    <mergeCell ref="F231:F233"/>
    <mergeCell ref="G231:G233"/>
    <mergeCell ref="H231:H233"/>
    <mergeCell ref="I231:I233"/>
    <mergeCell ref="J231:J233"/>
    <mergeCell ref="K231:K233"/>
    <mergeCell ref="L231:L233"/>
    <mergeCell ref="M231:M233"/>
    <mergeCell ref="N231:N233"/>
    <mergeCell ref="O231:O233"/>
    <mergeCell ref="P231:P233"/>
    <mergeCell ref="Q231:Q233"/>
    <mergeCell ref="R231:R233"/>
    <mergeCell ref="S231:S233"/>
    <mergeCell ref="T231:T233"/>
    <mergeCell ref="U231:U233"/>
    <mergeCell ref="V231:V233"/>
    <mergeCell ref="W231:W233"/>
    <mergeCell ref="X231:X233"/>
    <mergeCell ref="Y231:Y233"/>
    <mergeCell ref="Z231:Z233"/>
    <mergeCell ref="AA231:AA233"/>
    <mergeCell ref="AB231:AB233"/>
    <mergeCell ref="AC231:AC233"/>
    <mergeCell ref="AD231:AD233"/>
    <mergeCell ref="AE231:AE233"/>
    <mergeCell ref="AF231:AF233"/>
    <mergeCell ref="AG231:AG233"/>
    <mergeCell ref="AH231:AH233"/>
    <mergeCell ref="AI231:AI233"/>
    <mergeCell ref="AJ231:AJ233"/>
    <mergeCell ref="AK231:AK233"/>
    <mergeCell ref="AL231:AL233"/>
    <mergeCell ref="AM231:AM233"/>
    <mergeCell ref="AN231:AN233"/>
    <mergeCell ref="AO231:AO233"/>
    <mergeCell ref="AP231:AP233"/>
    <mergeCell ref="AQ231:AQ233"/>
    <mergeCell ref="C234:C236"/>
    <mergeCell ref="D234:D236"/>
    <mergeCell ref="E234:E236"/>
    <mergeCell ref="F234:F236"/>
    <mergeCell ref="G234:G236"/>
    <mergeCell ref="H234:H236"/>
    <mergeCell ref="I234:I236"/>
    <mergeCell ref="J234:J236"/>
    <mergeCell ref="K234:K236"/>
    <mergeCell ref="L234:L236"/>
    <mergeCell ref="M234:M236"/>
    <mergeCell ref="N234:N236"/>
    <mergeCell ref="O234:O236"/>
    <mergeCell ref="P234:P236"/>
    <mergeCell ref="Q234:Q236"/>
    <mergeCell ref="R234:R236"/>
    <mergeCell ref="S234:S236"/>
    <mergeCell ref="T234:T236"/>
    <mergeCell ref="U234:U236"/>
    <mergeCell ref="V234:V236"/>
    <mergeCell ref="W234:W236"/>
    <mergeCell ref="X234:X236"/>
    <mergeCell ref="Y234:Y236"/>
    <mergeCell ref="Z234:Z236"/>
    <mergeCell ref="AA234:AA236"/>
    <mergeCell ref="AB234:AB236"/>
    <mergeCell ref="AC234:AC236"/>
    <mergeCell ref="AD234:AD236"/>
    <mergeCell ref="AE234:AE236"/>
    <mergeCell ref="AF234:AF236"/>
    <mergeCell ref="AG234:AG236"/>
    <mergeCell ref="AH234:AH236"/>
    <mergeCell ref="AI234:AI236"/>
    <mergeCell ref="AJ234:AJ236"/>
    <mergeCell ref="AK234:AK236"/>
    <mergeCell ref="AL234:AL236"/>
    <mergeCell ref="AM234:AM236"/>
    <mergeCell ref="AN234:AN236"/>
    <mergeCell ref="AO234:AO236"/>
    <mergeCell ref="AP234:AP236"/>
    <mergeCell ref="AQ234:AQ236"/>
    <mergeCell ref="C237:C239"/>
    <mergeCell ref="D237:D239"/>
    <mergeCell ref="E237:E239"/>
    <mergeCell ref="F237:F239"/>
    <mergeCell ref="G237:G239"/>
    <mergeCell ref="H237:H239"/>
    <mergeCell ref="I237:I239"/>
    <mergeCell ref="J237:J239"/>
    <mergeCell ref="K237:K239"/>
    <mergeCell ref="L237:L239"/>
    <mergeCell ref="M237:M239"/>
    <mergeCell ref="N237:N239"/>
    <mergeCell ref="O237:O239"/>
    <mergeCell ref="P237:P239"/>
    <mergeCell ref="Q237:Q239"/>
    <mergeCell ref="R237:R239"/>
    <mergeCell ref="S237:S239"/>
    <mergeCell ref="T237:T239"/>
    <mergeCell ref="U237:U239"/>
    <mergeCell ref="V237:V239"/>
    <mergeCell ref="W237:W239"/>
    <mergeCell ref="X237:X239"/>
    <mergeCell ref="Y237:Y239"/>
    <mergeCell ref="Z237:Z239"/>
    <mergeCell ref="AA237:AA239"/>
    <mergeCell ref="AB237:AB239"/>
    <mergeCell ref="AC237:AC239"/>
    <mergeCell ref="AD237:AD239"/>
    <mergeCell ref="AE237:AE239"/>
    <mergeCell ref="AF237:AF239"/>
    <mergeCell ref="AG237:AG239"/>
    <mergeCell ref="AH237:AH239"/>
    <mergeCell ref="AI237:AI239"/>
    <mergeCell ref="AJ237:AJ239"/>
    <mergeCell ref="AK237:AK239"/>
    <mergeCell ref="AL237:AL239"/>
    <mergeCell ref="AM237:AM239"/>
    <mergeCell ref="AN237:AN239"/>
    <mergeCell ref="AO237:AO239"/>
    <mergeCell ref="AP237:AP239"/>
    <mergeCell ref="AQ237:AQ239"/>
    <mergeCell ref="C240:C242"/>
    <mergeCell ref="D240:D242"/>
    <mergeCell ref="E240:E242"/>
    <mergeCell ref="F240:F242"/>
    <mergeCell ref="G240:G242"/>
    <mergeCell ref="H240:H242"/>
    <mergeCell ref="I240:I242"/>
    <mergeCell ref="J240:J242"/>
    <mergeCell ref="K240:K242"/>
    <mergeCell ref="L240:L242"/>
    <mergeCell ref="M240:M242"/>
    <mergeCell ref="N240:N242"/>
    <mergeCell ref="O240:O242"/>
    <mergeCell ref="P240:P242"/>
    <mergeCell ref="Q240:Q242"/>
    <mergeCell ref="R240:R242"/>
    <mergeCell ref="S240:S242"/>
    <mergeCell ref="T240:T242"/>
    <mergeCell ref="U240:U242"/>
    <mergeCell ref="V240:V242"/>
    <mergeCell ref="W240:W242"/>
    <mergeCell ref="X240:X242"/>
    <mergeCell ref="Y240:Y242"/>
    <mergeCell ref="Z240:Z242"/>
    <mergeCell ref="AA240:AA242"/>
    <mergeCell ref="AB240:AB242"/>
    <mergeCell ref="AC240:AC242"/>
    <mergeCell ref="AD240:AD242"/>
    <mergeCell ref="AE240:AE242"/>
    <mergeCell ref="AF240:AF242"/>
    <mergeCell ref="AG240:AG242"/>
    <mergeCell ref="AH240:AH242"/>
    <mergeCell ref="AI240:AI242"/>
    <mergeCell ref="AJ240:AJ242"/>
    <mergeCell ref="AK240:AK242"/>
    <mergeCell ref="AL240:AL242"/>
    <mergeCell ref="AM240:AM242"/>
    <mergeCell ref="AN240:AN242"/>
    <mergeCell ref="AO240:AO242"/>
    <mergeCell ref="AP240:AP242"/>
    <mergeCell ref="AQ240:AQ242"/>
    <mergeCell ref="C243:C245"/>
    <mergeCell ref="D243:D245"/>
    <mergeCell ref="E243:E245"/>
    <mergeCell ref="F243:F245"/>
    <mergeCell ref="G243:G245"/>
    <mergeCell ref="H243:H245"/>
    <mergeCell ref="I243:I245"/>
    <mergeCell ref="J243:J245"/>
    <mergeCell ref="K243:K245"/>
    <mergeCell ref="L243:L245"/>
    <mergeCell ref="M243:M245"/>
    <mergeCell ref="N243:N245"/>
    <mergeCell ref="O243:O245"/>
    <mergeCell ref="P243:P245"/>
    <mergeCell ref="Q243:Q245"/>
    <mergeCell ref="R243:R245"/>
    <mergeCell ref="S243:S245"/>
    <mergeCell ref="T243:T245"/>
    <mergeCell ref="U243:U245"/>
    <mergeCell ref="V243:V245"/>
    <mergeCell ref="W243:W245"/>
    <mergeCell ref="X243:X245"/>
    <mergeCell ref="Y243:Y245"/>
    <mergeCell ref="Z243:Z245"/>
    <mergeCell ref="AA243:AA245"/>
    <mergeCell ref="AB243:AB245"/>
    <mergeCell ref="AC243:AC245"/>
    <mergeCell ref="AD243:AD245"/>
    <mergeCell ref="AE243:AE245"/>
    <mergeCell ref="AF243:AF245"/>
    <mergeCell ref="AG243:AG245"/>
    <mergeCell ref="AH243:AH245"/>
    <mergeCell ref="AI243:AI245"/>
    <mergeCell ref="AJ243:AJ245"/>
    <mergeCell ref="AK243:AK245"/>
    <mergeCell ref="AL243:AL245"/>
    <mergeCell ref="AM243:AM245"/>
    <mergeCell ref="AN243:AN245"/>
    <mergeCell ref="AO243:AO245"/>
    <mergeCell ref="AP243:AP245"/>
    <mergeCell ref="AQ243:AQ245"/>
    <mergeCell ref="C246:C248"/>
    <mergeCell ref="D246:D248"/>
    <mergeCell ref="E246:E248"/>
    <mergeCell ref="F246:F248"/>
    <mergeCell ref="G246:G248"/>
    <mergeCell ref="H246:H248"/>
    <mergeCell ref="I246:I248"/>
    <mergeCell ref="J246:J248"/>
    <mergeCell ref="K246:K248"/>
    <mergeCell ref="L246:L248"/>
    <mergeCell ref="M246:M248"/>
    <mergeCell ref="N246:N248"/>
    <mergeCell ref="O246:O248"/>
    <mergeCell ref="P246:P248"/>
    <mergeCell ref="Q246:Q248"/>
    <mergeCell ref="R246:R248"/>
    <mergeCell ref="S246:S248"/>
    <mergeCell ref="T246:T248"/>
    <mergeCell ref="U246:U248"/>
    <mergeCell ref="V246:V248"/>
    <mergeCell ref="W246:W248"/>
    <mergeCell ref="X246:X248"/>
    <mergeCell ref="Y246:Y248"/>
    <mergeCell ref="Z246:Z248"/>
    <mergeCell ref="AA246:AA248"/>
    <mergeCell ref="AB246:AB248"/>
    <mergeCell ref="AC246:AC248"/>
    <mergeCell ref="AD246:AD248"/>
    <mergeCell ref="AE246:AE248"/>
    <mergeCell ref="AF246:AF248"/>
    <mergeCell ref="AG246:AG248"/>
    <mergeCell ref="AH246:AH248"/>
    <mergeCell ref="AI246:AI248"/>
    <mergeCell ref="AJ246:AJ248"/>
    <mergeCell ref="AK246:AK248"/>
    <mergeCell ref="AL246:AL248"/>
    <mergeCell ref="AM246:AM248"/>
    <mergeCell ref="AN246:AN248"/>
    <mergeCell ref="AO246:AO248"/>
    <mergeCell ref="AP246:AP248"/>
    <mergeCell ref="AQ246:AQ248"/>
    <mergeCell ref="C249:C251"/>
    <mergeCell ref="D249:D251"/>
    <mergeCell ref="E249:E251"/>
    <mergeCell ref="F249:F251"/>
    <mergeCell ref="G249:G251"/>
    <mergeCell ref="H249:H251"/>
    <mergeCell ref="I249:I251"/>
    <mergeCell ref="J249:J251"/>
    <mergeCell ref="K249:K251"/>
    <mergeCell ref="L249:L251"/>
    <mergeCell ref="M249:M251"/>
    <mergeCell ref="N249:N251"/>
    <mergeCell ref="O249:O251"/>
    <mergeCell ref="P249:P251"/>
    <mergeCell ref="Q249:Q251"/>
    <mergeCell ref="R249:R251"/>
    <mergeCell ref="S249:S251"/>
    <mergeCell ref="T249:T251"/>
    <mergeCell ref="U249:U251"/>
    <mergeCell ref="V249:V251"/>
    <mergeCell ref="W249:W251"/>
    <mergeCell ref="X249:X251"/>
    <mergeCell ref="Y249:Y251"/>
    <mergeCell ref="Z249:Z251"/>
    <mergeCell ref="AA249:AA251"/>
    <mergeCell ref="AB249:AB251"/>
    <mergeCell ref="AC249:AC251"/>
    <mergeCell ref="AD249:AD251"/>
    <mergeCell ref="AE249:AE251"/>
    <mergeCell ref="AF249:AF251"/>
    <mergeCell ref="AG249:AG251"/>
    <mergeCell ref="AH249:AH251"/>
    <mergeCell ref="AI249:AI251"/>
    <mergeCell ref="AJ249:AJ251"/>
    <mergeCell ref="AK249:AK251"/>
    <mergeCell ref="AL249:AL251"/>
    <mergeCell ref="AM249:AM251"/>
    <mergeCell ref="AN249:AN251"/>
    <mergeCell ref="AO249:AO251"/>
    <mergeCell ref="AP249:AP251"/>
    <mergeCell ref="AQ249:AQ251"/>
    <mergeCell ref="C252:C254"/>
    <mergeCell ref="D252:D254"/>
    <mergeCell ref="E252:E254"/>
    <mergeCell ref="F252:F254"/>
    <mergeCell ref="G252:G254"/>
    <mergeCell ref="H252:H254"/>
    <mergeCell ref="I252:I254"/>
    <mergeCell ref="J252:J254"/>
    <mergeCell ref="K252:K254"/>
    <mergeCell ref="L252:L254"/>
    <mergeCell ref="M252:M254"/>
    <mergeCell ref="N252:N254"/>
    <mergeCell ref="O252:O254"/>
    <mergeCell ref="P252:P254"/>
    <mergeCell ref="Q252:Q254"/>
    <mergeCell ref="R252:R254"/>
    <mergeCell ref="S252:S254"/>
    <mergeCell ref="T252:T254"/>
    <mergeCell ref="U252:U254"/>
    <mergeCell ref="V252:V254"/>
    <mergeCell ref="W252:W254"/>
    <mergeCell ref="X252:X254"/>
    <mergeCell ref="Y252:Y254"/>
    <mergeCell ref="Z252:Z254"/>
    <mergeCell ref="AA252:AA254"/>
    <mergeCell ref="AB252:AB254"/>
    <mergeCell ref="AC252:AC254"/>
    <mergeCell ref="AD252:AD254"/>
    <mergeCell ref="AE252:AE254"/>
    <mergeCell ref="AF252:AF254"/>
    <mergeCell ref="AG252:AG254"/>
    <mergeCell ref="AH252:AH254"/>
    <mergeCell ref="AI252:AI254"/>
    <mergeCell ref="AJ252:AJ254"/>
    <mergeCell ref="AK252:AK254"/>
    <mergeCell ref="AL252:AL254"/>
    <mergeCell ref="AM252:AM254"/>
    <mergeCell ref="AN252:AN254"/>
    <mergeCell ref="AO252:AO254"/>
    <mergeCell ref="AP252:AP254"/>
    <mergeCell ref="AQ252:AQ254"/>
    <mergeCell ref="C255:C257"/>
    <mergeCell ref="D255:D257"/>
    <mergeCell ref="E255:E257"/>
    <mergeCell ref="F255:F257"/>
    <mergeCell ref="G255:G257"/>
    <mergeCell ref="H255:H257"/>
    <mergeCell ref="I255:I257"/>
    <mergeCell ref="J255:J257"/>
    <mergeCell ref="K255:K257"/>
    <mergeCell ref="L255:L257"/>
    <mergeCell ref="M255:M257"/>
    <mergeCell ref="N255:N257"/>
    <mergeCell ref="O255:O257"/>
    <mergeCell ref="P255:P257"/>
    <mergeCell ref="Q255:Q257"/>
    <mergeCell ref="R255:R257"/>
    <mergeCell ref="S255:S257"/>
    <mergeCell ref="T255:T257"/>
    <mergeCell ref="U255:U257"/>
    <mergeCell ref="V255:V257"/>
    <mergeCell ref="W255:W257"/>
    <mergeCell ref="X255:X257"/>
    <mergeCell ref="Y255:Y257"/>
    <mergeCell ref="Z255:Z257"/>
    <mergeCell ref="AA255:AA257"/>
    <mergeCell ref="AB255:AB257"/>
    <mergeCell ref="AC255:AC257"/>
    <mergeCell ref="AD255:AD257"/>
    <mergeCell ref="AE255:AE257"/>
    <mergeCell ref="AF255:AF257"/>
    <mergeCell ref="AG255:AG257"/>
    <mergeCell ref="AH255:AH257"/>
    <mergeCell ref="AI255:AI257"/>
    <mergeCell ref="AJ255:AJ257"/>
    <mergeCell ref="AK255:AK257"/>
    <mergeCell ref="AL255:AL257"/>
    <mergeCell ref="AM255:AM257"/>
    <mergeCell ref="AN255:AN257"/>
    <mergeCell ref="AO255:AO257"/>
    <mergeCell ref="AP255:AP257"/>
    <mergeCell ref="AQ255:AQ257"/>
    <mergeCell ref="C258:C260"/>
    <mergeCell ref="D258:D260"/>
    <mergeCell ref="E258:E260"/>
    <mergeCell ref="F258:F260"/>
    <mergeCell ref="G258:G260"/>
    <mergeCell ref="H258:H260"/>
    <mergeCell ref="I258:I260"/>
    <mergeCell ref="J258:J260"/>
    <mergeCell ref="K258:K260"/>
    <mergeCell ref="L258:L260"/>
    <mergeCell ref="M258:M260"/>
    <mergeCell ref="N258:N260"/>
    <mergeCell ref="O258:O260"/>
    <mergeCell ref="P258:P260"/>
    <mergeCell ref="Q258:Q260"/>
    <mergeCell ref="R258:R260"/>
    <mergeCell ref="S258:S260"/>
    <mergeCell ref="T258:T260"/>
    <mergeCell ref="U258:U260"/>
    <mergeCell ref="V258:V260"/>
    <mergeCell ref="W258:W260"/>
    <mergeCell ref="X258:X260"/>
    <mergeCell ref="Y258:Y260"/>
    <mergeCell ref="Z258:Z260"/>
    <mergeCell ref="AA258:AA260"/>
    <mergeCell ref="AB258:AB260"/>
    <mergeCell ref="AC258:AC260"/>
    <mergeCell ref="AD258:AD260"/>
    <mergeCell ref="AE258:AE260"/>
    <mergeCell ref="AF258:AF260"/>
    <mergeCell ref="AG258:AG260"/>
    <mergeCell ref="AH258:AH260"/>
    <mergeCell ref="AI258:AI260"/>
    <mergeCell ref="AJ258:AJ260"/>
    <mergeCell ref="AK258:AK260"/>
    <mergeCell ref="AL258:AL260"/>
    <mergeCell ref="AM258:AM260"/>
    <mergeCell ref="AN258:AN260"/>
    <mergeCell ref="AO258:AO260"/>
    <mergeCell ref="AP258:AP260"/>
    <mergeCell ref="AQ258:AQ260"/>
    <mergeCell ref="C261:C263"/>
    <mergeCell ref="D261:D263"/>
    <mergeCell ref="E261:E263"/>
    <mergeCell ref="F261:F263"/>
    <mergeCell ref="G261:G263"/>
    <mergeCell ref="H261:H263"/>
    <mergeCell ref="I261:I263"/>
    <mergeCell ref="J261:J263"/>
    <mergeCell ref="K261:K263"/>
    <mergeCell ref="L261:L263"/>
    <mergeCell ref="M261:M263"/>
    <mergeCell ref="N261:N263"/>
    <mergeCell ref="O261:O263"/>
    <mergeCell ref="P261:P263"/>
    <mergeCell ref="Q261:Q263"/>
    <mergeCell ref="R261:R263"/>
    <mergeCell ref="S261:S263"/>
    <mergeCell ref="T261:T263"/>
    <mergeCell ref="U261:U263"/>
    <mergeCell ref="V261:V263"/>
    <mergeCell ref="W261:W263"/>
    <mergeCell ref="X261:X263"/>
    <mergeCell ref="Y261:Y263"/>
    <mergeCell ref="Z261:Z263"/>
    <mergeCell ref="AA261:AA263"/>
    <mergeCell ref="AB261:AB263"/>
    <mergeCell ref="AC261:AC263"/>
    <mergeCell ref="AD261:AD263"/>
    <mergeCell ref="AE261:AE263"/>
    <mergeCell ref="AF261:AF263"/>
    <mergeCell ref="AG261:AG263"/>
    <mergeCell ref="AH261:AH263"/>
    <mergeCell ref="AI261:AI263"/>
    <mergeCell ref="AJ261:AJ263"/>
    <mergeCell ref="AK261:AK263"/>
    <mergeCell ref="AL261:AL263"/>
    <mergeCell ref="AM261:AM263"/>
    <mergeCell ref="AN261:AN263"/>
    <mergeCell ref="AO261:AO263"/>
    <mergeCell ref="AP261:AP263"/>
    <mergeCell ref="AQ261:AQ263"/>
    <mergeCell ref="C264:C266"/>
    <mergeCell ref="D264:D266"/>
    <mergeCell ref="E264:E266"/>
    <mergeCell ref="F264:F266"/>
    <mergeCell ref="G264:G266"/>
    <mergeCell ref="H264:H266"/>
    <mergeCell ref="I264:I266"/>
    <mergeCell ref="J264:J266"/>
    <mergeCell ref="K264:K266"/>
    <mergeCell ref="L264:L266"/>
    <mergeCell ref="M264:M266"/>
    <mergeCell ref="N264:N266"/>
    <mergeCell ref="O264:O266"/>
    <mergeCell ref="P264:P266"/>
    <mergeCell ref="Q264:Q266"/>
    <mergeCell ref="R264:R266"/>
    <mergeCell ref="S264:S266"/>
    <mergeCell ref="T264:T266"/>
    <mergeCell ref="U264:U266"/>
    <mergeCell ref="V264:V266"/>
    <mergeCell ref="W264:W266"/>
    <mergeCell ref="X264:X266"/>
    <mergeCell ref="Y264:Y266"/>
    <mergeCell ref="Z264:Z266"/>
    <mergeCell ref="AA264:AA266"/>
    <mergeCell ref="AB264:AB266"/>
    <mergeCell ref="AC264:AC266"/>
    <mergeCell ref="AD264:AD266"/>
    <mergeCell ref="AE264:AE266"/>
    <mergeCell ref="AF264:AF266"/>
    <mergeCell ref="AG264:AG266"/>
    <mergeCell ref="AH264:AH266"/>
    <mergeCell ref="AI264:AI266"/>
    <mergeCell ref="AJ264:AJ266"/>
    <mergeCell ref="AK264:AK266"/>
    <mergeCell ref="AL264:AL266"/>
    <mergeCell ref="AM264:AM266"/>
    <mergeCell ref="AN264:AN266"/>
    <mergeCell ref="AO264:AO266"/>
    <mergeCell ref="AP264:AP266"/>
    <mergeCell ref="AQ264:AQ266"/>
    <mergeCell ref="C267:C269"/>
    <mergeCell ref="D267:D269"/>
    <mergeCell ref="E267:E269"/>
    <mergeCell ref="F267:F269"/>
    <mergeCell ref="G267:G269"/>
    <mergeCell ref="H267:H269"/>
    <mergeCell ref="I267:I269"/>
    <mergeCell ref="J267:J269"/>
    <mergeCell ref="K267:K269"/>
    <mergeCell ref="L267:L269"/>
    <mergeCell ref="M267:M269"/>
    <mergeCell ref="N267:N269"/>
    <mergeCell ref="O267:O269"/>
    <mergeCell ref="P267:P269"/>
    <mergeCell ref="Q267:Q269"/>
    <mergeCell ref="R267:R269"/>
    <mergeCell ref="S267:S269"/>
    <mergeCell ref="T267:T269"/>
    <mergeCell ref="U267:U269"/>
    <mergeCell ref="V267:V269"/>
    <mergeCell ref="W267:W269"/>
    <mergeCell ref="X267:X269"/>
    <mergeCell ref="Y267:Y269"/>
    <mergeCell ref="Z267:Z269"/>
    <mergeCell ref="AA267:AA269"/>
    <mergeCell ref="AB267:AB269"/>
    <mergeCell ref="AC267:AC269"/>
    <mergeCell ref="AD267:AD269"/>
    <mergeCell ref="AE267:AE269"/>
    <mergeCell ref="AF267:AF269"/>
    <mergeCell ref="AG267:AG269"/>
    <mergeCell ref="AH267:AH269"/>
    <mergeCell ref="AI267:AI269"/>
    <mergeCell ref="AJ267:AJ269"/>
    <mergeCell ref="AK267:AK269"/>
    <mergeCell ref="AL267:AL269"/>
    <mergeCell ref="AM267:AM269"/>
    <mergeCell ref="AN267:AN269"/>
    <mergeCell ref="AO267:AO269"/>
    <mergeCell ref="AP267:AP269"/>
    <mergeCell ref="AQ267:AQ269"/>
    <mergeCell ref="C270:C272"/>
    <mergeCell ref="D270:D272"/>
    <mergeCell ref="E270:E272"/>
    <mergeCell ref="F270:F272"/>
    <mergeCell ref="G270:G272"/>
    <mergeCell ref="H270:H272"/>
    <mergeCell ref="I270:I272"/>
    <mergeCell ref="J270:J272"/>
    <mergeCell ref="K270:K272"/>
    <mergeCell ref="L270:L272"/>
    <mergeCell ref="M270:M272"/>
    <mergeCell ref="N270:N272"/>
    <mergeCell ref="O270:O272"/>
    <mergeCell ref="P270:P272"/>
    <mergeCell ref="Q270:Q272"/>
    <mergeCell ref="R270:R272"/>
    <mergeCell ref="S270:S272"/>
    <mergeCell ref="T270:T272"/>
    <mergeCell ref="U270:U272"/>
    <mergeCell ref="V270:V272"/>
    <mergeCell ref="W270:W272"/>
    <mergeCell ref="X270:X272"/>
    <mergeCell ref="Y270:Y272"/>
    <mergeCell ref="Z270:Z272"/>
    <mergeCell ref="AA270:AA272"/>
    <mergeCell ref="AB270:AB272"/>
    <mergeCell ref="AC270:AC272"/>
    <mergeCell ref="AD270:AD272"/>
    <mergeCell ref="AE270:AE272"/>
    <mergeCell ref="AF270:AF272"/>
    <mergeCell ref="AG270:AG272"/>
    <mergeCell ref="AH270:AH272"/>
    <mergeCell ref="AI270:AI272"/>
    <mergeCell ref="AJ270:AJ272"/>
    <mergeCell ref="AK270:AK272"/>
    <mergeCell ref="AL270:AL272"/>
    <mergeCell ref="AM270:AM272"/>
    <mergeCell ref="AN270:AN272"/>
    <mergeCell ref="AO270:AO272"/>
    <mergeCell ref="AP270:AP272"/>
    <mergeCell ref="AQ270:AQ272"/>
    <mergeCell ref="C273:C275"/>
    <mergeCell ref="D273:D275"/>
    <mergeCell ref="E273:E275"/>
    <mergeCell ref="F273:F275"/>
    <mergeCell ref="G273:G275"/>
    <mergeCell ref="H273:H275"/>
    <mergeCell ref="I273:I275"/>
    <mergeCell ref="J273:J275"/>
    <mergeCell ref="K273:K275"/>
    <mergeCell ref="L273:L275"/>
    <mergeCell ref="M273:M275"/>
    <mergeCell ref="N273:N275"/>
    <mergeCell ref="O273:O275"/>
    <mergeCell ref="P273:P275"/>
    <mergeCell ref="Q273:Q275"/>
    <mergeCell ref="R273:R275"/>
    <mergeCell ref="S273:S275"/>
    <mergeCell ref="T273:T275"/>
    <mergeCell ref="U273:U275"/>
    <mergeCell ref="V273:V275"/>
    <mergeCell ref="W273:W275"/>
    <mergeCell ref="X273:X275"/>
    <mergeCell ref="Y273:Y275"/>
    <mergeCell ref="Z273:Z275"/>
    <mergeCell ref="AA273:AA275"/>
    <mergeCell ref="AB273:AB275"/>
    <mergeCell ref="AC273:AC275"/>
    <mergeCell ref="AD273:AD275"/>
    <mergeCell ref="AE273:AE275"/>
    <mergeCell ref="AF273:AF275"/>
    <mergeCell ref="AG273:AG275"/>
    <mergeCell ref="AH273:AH275"/>
    <mergeCell ref="AI273:AI275"/>
    <mergeCell ref="AJ273:AJ275"/>
    <mergeCell ref="AK273:AK275"/>
    <mergeCell ref="AL273:AL275"/>
    <mergeCell ref="AM273:AM275"/>
    <mergeCell ref="AN273:AN275"/>
    <mergeCell ref="AO273:AO275"/>
    <mergeCell ref="AP273:AP275"/>
    <mergeCell ref="AQ273:AQ275"/>
    <mergeCell ref="C276:C278"/>
    <mergeCell ref="D276:D278"/>
    <mergeCell ref="E276:E278"/>
    <mergeCell ref="F276:F278"/>
    <mergeCell ref="G276:G278"/>
    <mergeCell ref="H276:H278"/>
    <mergeCell ref="I276:I278"/>
    <mergeCell ref="J276:J278"/>
    <mergeCell ref="K276:K278"/>
    <mergeCell ref="L276:L278"/>
    <mergeCell ref="M276:M278"/>
    <mergeCell ref="N276:N278"/>
    <mergeCell ref="O276:O278"/>
    <mergeCell ref="P276:P278"/>
    <mergeCell ref="Q276:Q278"/>
    <mergeCell ref="R276:R278"/>
    <mergeCell ref="S276:S278"/>
    <mergeCell ref="T276:T278"/>
    <mergeCell ref="U276:U278"/>
    <mergeCell ref="V276:V278"/>
    <mergeCell ref="W276:W278"/>
    <mergeCell ref="X276:X278"/>
    <mergeCell ref="Y276:Y278"/>
    <mergeCell ref="Z276:Z278"/>
    <mergeCell ref="AA276:AA278"/>
    <mergeCell ref="AB276:AB278"/>
    <mergeCell ref="AC276:AC278"/>
    <mergeCell ref="AD276:AD278"/>
    <mergeCell ref="AE276:AE278"/>
    <mergeCell ref="AF276:AF278"/>
    <mergeCell ref="AG276:AG278"/>
    <mergeCell ref="AH276:AH278"/>
    <mergeCell ref="AI276:AI278"/>
    <mergeCell ref="AJ276:AJ278"/>
    <mergeCell ref="AK276:AK278"/>
    <mergeCell ref="AL276:AL278"/>
    <mergeCell ref="AM276:AM278"/>
    <mergeCell ref="AN276:AN278"/>
    <mergeCell ref="AO276:AO278"/>
    <mergeCell ref="AP276:AP278"/>
    <mergeCell ref="AQ276:AQ278"/>
    <mergeCell ref="C279:C281"/>
    <mergeCell ref="D279:D281"/>
    <mergeCell ref="E279:E281"/>
    <mergeCell ref="F279:F281"/>
    <mergeCell ref="G279:G281"/>
    <mergeCell ref="H279:H281"/>
    <mergeCell ref="I279:I281"/>
    <mergeCell ref="J279:J281"/>
    <mergeCell ref="K279:K281"/>
    <mergeCell ref="L279:L281"/>
    <mergeCell ref="M279:M281"/>
    <mergeCell ref="N279:N281"/>
    <mergeCell ref="O279:O281"/>
    <mergeCell ref="P279:P281"/>
    <mergeCell ref="Q279:Q281"/>
    <mergeCell ref="R279:R281"/>
    <mergeCell ref="S279:S281"/>
    <mergeCell ref="T279:T281"/>
    <mergeCell ref="U279:U281"/>
    <mergeCell ref="V279:V281"/>
    <mergeCell ref="W279:W281"/>
    <mergeCell ref="X279:X281"/>
    <mergeCell ref="Y279:Y281"/>
    <mergeCell ref="Z279:Z281"/>
    <mergeCell ref="AA279:AA281"/>
    <mergeCell ref="AB279:AB281"/>
    <mergeCell ref="AC279:AC281"/>
    <mergeCell ref="AD279:AD281"/>
    <mergeCell ref="AE279:AE281"/>
    <mergeCell ref="AF279:AF281"/>
    <mergeCell ref="AG279:AG281"/>
    <mergeCell ref="AH279:AH281"/>
    <mergeCell ref="AI279:AI281"/>
    <mergeCell ref="AJ279:AJ281"/>
    <mergeCell ref="AK279:AK281"/>
    <mergeCell ref="AL279:AL281"/>
    <mergeCell ref="AM279:AM281"/>
    <mergeCell ref="AN279:AN281"/>
    <mergeCell ref="AO279:AO281"/>
    <mergeCell ref="AP279:AP281"/>
    <mergeCell ref="AQ279:AQ281"/>
    <mergeCell ref="C282:C284"/>
    <mergeCell ref="D282:D284"/>
    <mergeCell ref="E282:E284"/>
    <mergeCell ref="F282:F284"/>
    <mergeCell ref="G282:G284"/>
    <mergeCell ref="H282:H284"/>
    <mergeCell ref="I282:I284"/>
    <mergeCell ref="J282:J284"/>
    <mergeCell ref="K282:K284"/>
    <mergeCell ref="L282:L284"/>
    <mergeCell ref="M282:M284"/>
    <mergeCell ref="N282:N284"/>
    <mergeCell ref="O282:O284"/>
    <mergeCell ref="P282:P284"/>
    <mergeCell ref="Q282:Q284"/>
    <mergeCell ref="R282:R284"/>
    <mergeCell ref="S282:S284"/>
    <mergeCell ref="T282:T284"/>
    <mergeCell ref="U282:U284"/>
    <mergeCell ref="V282:V284"/>
    <mergeCell ref="W282:W284"/>
    <mergeCell ref="X282:X284"/>
    <mergeCell ref="Y282:Y284"/>
    <mergeCell ref="Z282:Z284"/>
    <mergeCell ref="AA282:AA284"/>
    <mergeCell ref="AB282:AB284"/>
    <mergeCell ref="AC282:AC284"/>
    <mergeCell ref="AD282:AD284"/>
    <mergeCell ref="AE282:AE284"/>
    <mergeCell ref="AF282:AF284"/>
    <mergeCell ref="AG282:AG284"/>
    <mergeCell ref="AH282:AH284"/>
    <mergeCell ref="AI282:AI284"/>
    <mergeCell ref="AJ282:AJ284"/>
    <mergeCell ref="AK282:AK284"/>
    <mergeCell ref="AL282:AL284"/>
    <mergeCell ref="AM282:AM284"/>
    <mergeCell ref="AN282:AN284"/>
    <mergeCell ref="AO282:AO284"/>
    <mergeCell ref="AP282:AP284"/>
    <mergeCell ref="AQ282:AQ284"/>
    <mergeCell ref="C285:C287"/>
    <mergeCell ref="D285:D287"/>
    <mergeCell ref="E285:E287"/>
    <mergeCell ref="F285:F287"/>
    <mergeCell ref="G285:G287"/>
    <mergeCell ref="H285:H287"/>
    <mergeCell ref="I285:I287"/>
    <mergeCell ref="J285:J287"/>
    <mergeCell ref="K285:K287"/>
    <mergeCell ref="L285:L287"/>
    <mergeCell ref="M285:M287"/>
    <mergeCell ref="N285:N287"/>
    <mergeCell ref="O285:O287"/>
    <mergeCell ref="P285:P287"/>
    <mergeCell ref="Q285:Q287"/>
    <mergeCell ref="R285:R287"/>
    <mergeCell ref="S285:S287"/>
    <mergeCell ref="T285:T287"/>
    <mergeCell ref="U285:U287"/>
    <mergeCell ref="V285:V287"/>
    <mergeCell ref="W285:W287"/>
    <mergeCell ref="X285:X287"/>
    <mergeCell ref="Y285:Y287"/>
    <mergeCell ref="Z285:Z287"/>
    <mergeCell ref="AA285:AA287"/>
    <mergeCell ref="AB285:AB287"/>
    <mergeCell ref="AC285:AC287"/>
    <mergeCell ref="AD285:AD287"/>
    <mergeCell ref="AE285:AE287"/>
    <mergeCell ref="AF285:AF287"/>
    <mergeCell ref="AG285:AG287"/>
    <mergeCell ref="AH285:AH287"/>
    <mergeCell ref="AI285:AI287"/>
    <mergeCell ref="AJ285:AJ287"/>
    <mergeCell ref="AK285:AK287"/>
    <mergeCell ref="AL285:AL287"/>
    <mergeCell ref="AM285:AM287"/>
    <mergeCell ref="AN285:AN287"/>
    <mergeCell ref="AO285:AO287"/>
    <mergeCell ref="AP285:AP287"/>
    <mergeCell ref="AQ285:AQ287"/>
    <mergeCell ref="C288:C290"/>
    <mergeCell ref="D288:D290"/>
    <mergeCell ref="E288:E290"/>
    <mergeCell ref="F288:F290"/>
    <mergeCell ref="G288:G290"/>
    <mergeCell ref="H288:H290"/>
    <mergeCell ref="I288:I290"/>
    <mergeCell ref="J288:J290"/>
    <mergeCell ref="K288:K290"/>
    <mergeCell ref="L288:L290"/>
    <mergeCell ref="M288:M290"/>
    <mergeCell ref="N288:N290"/>
    <mergeCell ref="O288:O290"/>
    <mergeCell ref="P288:P290"/>
    <mergeCell ref="Q288:Q290"/>
    <mergeCell ref="R288:R290"/>
    <mergeCell ref="S288:S290"/>
    <mergeCell ref="T288:T290"/>
    <mergeCell ref="U288:U290"/>
    <mergeCell ref="V288:V290"/>
    <mergeCell ref="W288:W290"/>
    <mergeCell ref="X288:X290"/>
    <mergeCell ref="Y288:Y290"/>
    <mergeCell ref="Z288:Z290"/>
    <mergeCell ref="AA288:AA290"/>
    <mergeCell ref="AB288:AB290"/>
    <mergeCell ref="AC288:AC290"/>
    <mergeCell ref="AD288:AD290"/>
    <mergeCell ref="AE288:AE290"/>
    <mergeCell ref="AF288:AF290"/>
    <mergeCell ref="AG288:AG290"/>
    <mergeCell ref="AH288:AH290"/>
    <mergeCell ref="AI288:AI290"/>
    <mergeCell ref="AJ288:AJ290"/>
    <mergeCell ref="AK288:AK290"/>
    <mergeCell ref="AL288:AL290"/>
    <mergeCell ref="AM288:AM290"/>
    <mergeCell ref="AN288:AN290"/>
    <mergeCell ref="AO288:AO290"/>
    <mergeCell ref="AP288:AP290"/>
    <mergeCell ref="AQ288:AQ290"/>
    <mergeCell ref="C291:C293"/>
    <mergeCell ref="D291:D293"/>
    <mergeCell ref="E291:E293"/>
    <mergeCell ref="F291:F293"/>
    <mergeCell ref="G291:G293"/>
    <mergeCell ref="H291:H293"/>
    <mergeCell ref="I291:I293"/>
    <mergeCell ref="J291:J293"/>
    <mergeCell ref="K291:K293"/>
    <mergeCell ref="L291:L293"/>
    <mergeCell ref="M291:M293"/>
    <mergeCell ref="N291:N293"/>
    <mergeCell ref="O291:O293"/>
    <mergeCell ref="P291:P293"/>
    <mergeCell ref="Q291:Q293"/>
    <mergeCell ref="R291:R293"/>
    <mergeCell ref="S291:S293"/>
    <mergeCell ref="T291:T293"/>
    <mergeCell ref="U291:U293"/>
    <mergeCell ref="V291:V293"/>
    <mergeCell ref="W291:W293"/>
    <mergeCell ref="X291:X293"/>
    <mergeCell ref="Y291:Y293"/>
    <mergeCell ref="Z291:Z293"/>
    <mergeCell ref="AA291:AA293"/>
    <mergeCell ref="AB291:AB293"/>
    <mergeCell ref="AC291:AC293"/>
    <mergeCell ref="AD291:AD293"/>
    <mergeCell ref="AE291:AE293"/>
    <mergeCell ref="AF291:AF293"/>
    <mergeCell ref="AG291:AG293"/>
    <mergeCell ref="AH291:AH293"/>
    <mergeCell ref="AI291:AI293"/>
    <mergeCell ref="AJ291:AJ293"/>
    <mergeCell ref="AK291:AK293"/>
    <mergeCell ref="AL291:AL293"/>
    <mergeCell ref="AM291:AM293"/>
    <mergeCell ref="AN291:AN293"/>
    <mergeCell ref="AO291:AO293"/>
    <mergeCell ref="AP291:AP293"/>
    <mergeCell ref="AQ291:AQ293"/>
    <mergeCell ref="C294:C296"/>
    <mergeCell ref="D294:D296"/>
    <mergeCell ref="E294:E296"/>
    <mergeCell ref="F294:F296"/>
    <mergeCell ref="G294:G296"/>
    <mergeCell ref="H294:H296"/>
    <mergeCell ref="I294:I296"/>
    <mergeCell ref="J294:J296"/>
    <mergeCell ref="K294:K296"/>
    <mergeCell ref="L294:L296"/>
    <mergeCell ref="M294:M296"/>
    <mergeCell ref="N294:N296"/>
    <mergeCell ref="O294:O296"/>
    <mergeCell ref="P294:P296"/>
    <mergeCell ref="Q294:Q296"/>
    <mergeCell ref="R294:R296"/>
    <mergeCell ref="S294:S296"/>
    <mergeCell ref="T294:T296"/>
    <mergeCell ref="U294:U296"/>
    <mergeCell ref="V294:V296"/>
    <mergeCell ref="W294:W296"/>
    <mergeCell ref="X294:X296"/>
    <mergeCell ref="Y294:Y296"/>
    <mergeCell ref="Z294:Z296"/>
    <mergeCell ref="AA294:AA296"/>
    <mergeCell ref="AB294:AB296"/>
    <mergeCell ref="AC294:AC296"/>
    <mergeCell ref="AD294:AD296"/>
    <mergeCell ref="AE294:AE296"/>
    <mergeCell ref="AF294:AF296"/>
    <mergeCell ref="AG294:AG296"/>
    <mergeCell ref="AH294:AH296"/>
    <mergeCell ref="AI294:AI296"/>
    <mergeCell ref="AJ294:AJ296"/>
    <mergeCell ref="AK294:AK296"/>
    <mergeCell ref="AL294:AL296"/>
    <mergeCell ref="AM294:AM296"/>
    <mergeCell ref="AN294:AN296"/>
    <mergeCell ref="AO294:AO296"/>
    <mergeCell ref="AP294:AP296"/>
    <mergeCell ref="AQ294:AQ296"/>
    <mergeCell ref="C297:C299"/>
    <mergeCell ref="D297:D299"/>
    <mergeCell ref="E297:E299"/>
    <mergeCell ref="F297:F299"/>
    <mergeCell ref="G297:G299"/>
    <mergeCell ref="H297:H299"/>
    <mergeCell ref="I297:I299"/>
    <mergeCell ref="J297:J299"/>
    <mergeCell ref="K297:K299"/>
    <mergeCell ref="L297:L299"/>
    <mergeCell ref="M297:M299"/>
    <mergeCell ref="N297:N299"/>
    <mergeCell ref="O297:O299"/>
    <mergeCell ref="P297:P299"/>
    <mergeCell ref="Q297:Q299"/>
    <mergeCell ref="R297:R299"/>
    <mergeCell ref="S297:S299"/>
    <mergeCell ref="T297:T299"/>
    <mergeCell ref="U297:U299"/>
    <mergeCell ref="V297:V299"/>
    <mergeCell ref="W297:W299"/>
    <mergeCell ref="X297:X299"/>
    <mergeCell ref="Y297:Y299"/>
    <mergeCell ref="Z297:Z299"/>
    <mergeCell ref="AA297:AA299"/>
    <mergeCell ref="AB297:AB299"/>
    <mergeCell ref="AC297:AC299"/>
    <mergeCell ref="AD297:AD299"/>
    <mergeCell ref="AE297:AE299"/>
    <mergeCell ref="AF297:AF299"/>
    <mergeCell ref="AG297:AG299"/>
    <mergeCell ref="AH297:AH299"/>
    <mergeCell ref="AI297:AI299"/>
    <mergeCell ref="AJ297:AJ299"/>
    <mergeCell ref="AK297:AK299"/>
    <mergeCell ref="AL297:AL299"/>
    <mergeCell ref="AM297:AM299"/>
    <mergeCell ref="AN297:AN299"/>
    <mergeCell ref="AO297:AO299"/>
    <mergeCell ref="AP297:AP299"/>
    <mergeCell ref="AQ297:AQ299"/>
    <mergeCell ref="C300:C302"/>
    <mergeCell ref="D300:D302"/>
    <mergeCell ref="E300:E302"/>
    <mergeCell ref="F300:F302"/>
    <mergeCell ref="G300:G302"/>
    <mergeCell ref="H300:H302"/>
    <mergeCell ref="I300:I302"/>
    <mergeCell ref="J300:J302"/>
    <mergeCell ref="K300:K302"/>
    <mergeCell ref="L300:L302"/>
    <mergeCell ref="M300:M302"/>
    <mergeCell ref="N300:N302"/>
    <mergeCell ref="O300:O302"/>
    <mergeCell ref="P300:P302"/>
    <mergeCell ref="Q300:Q302"/>
    <mergeCell ref="R300:R302"/>
    <mergeCell ref="S300:S302"/>
    <mergeCell ref="T300:T302"/>
    <mergeCell ref="U300:U302"/>
    <mergeCell ref="V300:V302"/>
    <mergeCell ref="W300:W302"/>
    <mergeCell ref="X300:X302"/>
    <mergeCell ref="Y300:Y302"/>
    <mergeCell ref="Z300:Z302"/>
    <mergeCell ref="AA300:AA302"/>
    <mergeCell ref="AB300:AB302"/>
    <mergeCell ref="AC300:AC302"/>
    <mergeCell ref="AD300:AD302"/>
    <mergeCell ref="AE300:AE302"/>
    <mergeCell ref="AF300:AF302"/>
    <mergeCell ref="AG300:AG302"/>
    <mergeCell ref="AH300:AH302"/>
    <mergeCell ref="AI300:AI302"/>
    <mergeCell ref="AJ300:AJ302"/>
    <mergeCell ref="AK300:AK302"/>
    <mergeCell ref="AL300:AL302"/>
    <mergeCell ref="AM300:AM302"/>
    <mergeCell ref="AN300:AN302"/>
    <mergeCell ref="AO300:AO302"/>
    <mergeCell ref="AP300:AP302"/>
    <mergeCell ref="AQ300:AQ302"/>
    <mergeCell ref="C303:C305"/>
    <mergeCell ref="D303:D305"/>
    <mergeCell ref="E303:E305"/>
    <mergeCell ref="F303:F305"/>
    <mergeCell ref="G303:G305"/>
    <mergeCell ref="H303:H305"/>
    <mergeCell ref="I303:I305"/>
    <mergeCell ref="J303:J305"/>
    <mergeCell ref="K303:K305"/>
    <mergeCell ref="L303:L305"/>
    <mergeCell ref="M303:M305"/>
    <mergeCell ref="N303:N305"/>
    <mergeCell ref="O303:O305"/>
    <mergeCell ref="P303:P305"/>
    <mergeCell ref="Q303:Q305"/>
    <mergeCell ref="R303:R305"/>
    <mergeCell ref="S303:S305"/>
    <mergeCell ref="T303:T305"/>
    <mergeCell ref="U303:U305"/>
    <mergeCell ref="V303:V305"/>
    <mergeCell ref="W303:W305"/>
    <mergeCell ref="X303:X305"/>
    <mergeCell ref="Y303:Y305"/>
    <mergeCell ref="Z303:Z305"/>
    <mergeCell ref="AA303:AA305"/>
    <mergeCell ref="AB303:AB305"/>
    <mergeCell ref="AC303:AC305"/>
    <mergeCell ref="AD303:AD305"/>
    <mergeCell ref="AE303:AE305"/>
    <mergeCell ref="AF303:AF305"/>
    <mergeCell ref="AG303:AG305"/>
    <mergeCell ref="AH303:AH305"/>
    <mergeCell ref="AI303:AI305"/>
    <mergeCell ref="AJ303:AJ305"/>
    <mergeCell ref="AK303:AK305"/>
    <mergeCell ref="AL303:AL305"/>
    <mergeCell ref="AM303:AM305"/>
    <mergeCell ref="AN303:AN305"/>
    <mergeCell ref="AO303:AO305"/>
    <mergeCell ref="AP303:AP305"/>
    <mergeCell ref="AQ303:AQ305"/>
    <mergeCell ref="C306:C308"/>
    <mergeCell ref="D306:D308"/>
    <mergeCell ref="E306:E308"/>
    <mergeCell ref="F306:F308"/>
    <mergeCell ref="G306:G308"/>
    <mergeCell ref="H306:H308"/>
    <mergeCell ref="I306:I308"/>
    <mergeCell ref="J306:J308"/>
    <mergeCell ref="K306:K308"/>
    <mergeCell ref="L306:L308"/>
    <mergeCell ref="M306:M308"/>
    <mergeCell ref="N306:N308"/>
    <mergeCell ref="O306:O308"/>
    <mergeCell ref="P306:P308"/>
    <mergeCell ref="Q306:Q308"/>
    <mergeCell ref="R306:R308"/>
    <mergeCell ref="S306:S308"/>
    <mergeCell ref="T306:T308"/>
    <mergeCell ref="U306:U308"/>
    <mergeCell ref="V306:V308"/>
    <mergeCell ref="W306:W308"/>
    <mergeCell ref="X306:X308"/>
    <mergeCell ref="Y306:Y308"/>
    <mergeCell ref="Z306:Z308"/>
    <mergeCell ref="AA306:AA308"/>
    <mergeCell ref="AB306:AB308"/>
    <mergeCell ref="AC306:AC308"/>
    <mergeCell ref="AD306:AD308"/>
    <mergeCell ref="AE306:AE308"/>
    <mergeCell ref="AF306:AF308"/>
    <mergeCell ref="AG306:AG308"/>
    <mergeCell ref="AH306:AH308"/>
    <mergeCell ref="AI306:AI308"/>
    <mergeCell ref="AJ306:AJ308"/>
    <mergeCell ref="AK306:AK308"/>
    <mergeCell ref="AL306:AL308"/>
    <mergeCell ref="AM306:AM308"/>
    <mergeCell ref="AN306:AN308"/>
    <mergeCell ref="AO306:AO308"/>
    <mergeCell ref="AP306:AP308"/>
    <mergeCell ref="AQ306:AQ308"/>
    <mergeCell ref="C309:C311"/>
    <mergeCell ref="D309:D311"/>
    <mergeCell ref="E309:E311"/>
    <mergeCell ref="F309:F311"/>
    <mergeCell ref="G309:G311"/>
    <mergeCell ref="H309:H311"/>
    <mergeCell ref="I309:I311"/>
    <mergeCell ref="J309:J311"/>
    <mergeCell ref="K309:K311"/>
    <mergeCell ref="L309:L311"/>
    <mergeCell ref="M309:M311"/>
    <mergeCell ref="N309:N311"/>
    <mergeCell ref="O309:O311"/>
    <mergeCell ref="P309:P311"/>
    <mergeCell ref="Q309:Q311"/>
    <mergeCell ref="R309:R311"/>
    <mergeCell ref="S309:S311"/>
    <mergeCell ref="T309:T311"/>
    <mergeCell ref="U309:U311"/>
    <mergeCell ref="V309:V311"/>
    <mergeCell ref="W309:W311"/>
    <mergeCell ref="X309:X311"/>
    <mergeCell ref="Y309:Y311"/>
    <mergeCell ref="Z309:Z311"/>
    <mergeCell ref="AA309:AA311"/>
    <mergeCell ref="AB309:AB311"/>
    <mergeCell ref="AC309:AC311"/>
    <mergeCell ref="AD309:AD311"/>
    <mergeCell ref="AE309:AE311"/>
    <mergeCell ref="AF309:AF311"/>
    <mergeCell ref="AG309:AG311"/>
    <mergeCell ref="AH309:AH311"/>
    <mergeCell ref="AI309:AI311"/>
    <mergeCell ref="AJ309:AJ311"/>
    <mergeCell ref="AK309:AK311"/>
    <mergeCell ref="AL309:AL311"/>
    <mergeCell ref="AM309:AM311"/>
    <mergeCell ref="AN309:AN311"/>
    <mergeCell ref="AO309:AO311"/>
    <mergeCell ref="AP309:AP311"/>
    <mergeCell ref="AQ309:AQ311"/>
    <mergeCell ref="C312:C314"/>
    <mergeCell ref="D312:D314"/>
    <mergeCell ref="E312:E314"/>
    <mergeCell ref="F312:F314"/>
    <mergeCell ref="G312:G314"/>
    <mergeCell ref="H312:H314"/>
    <mergeCell ref="I312:I314"/>
    <mergeCell ref="J312:J314"/>
    <mergeCell ref="K312:K314"/>
    <mergeCell ref="L312:L314"/>
    <mergeCell ref="M312:M314"/>
    <mergeCell ref="N312:N314"/>
    <mergeCell ref="O312:O314"/>
    <mergeCell ref="P312:P314"/>
    <mergeCell ref="Q312:Q314"/>
    <mergeCell ref="R312:R314"/>
    <mergeCell ref="S312:S314"/>
    <mergeCell ref="T312:T314"/>
    <mergeCell ref="U312:U314"/>
    <mergeCell ref="V312:V314"/>
    <mergeCell ref="W312:W314"/>
    <mergeCell ref="X312:X314"/>
    <mergeCell ref="Y312:Y314"/>
    <mergeCell ref="Z312:Z314"/>
    <mergeCell ref="AA312:AA314"/>
    <mergeCell ref="AB312:AB314"/>
    <mergeCell ref="AC312:AC314"/>
    <mergeCell ref="AD312:AD314"/>
    <mergeCell ref="AE312:AE314"/>
    <mergeCell ref="AF312:AF314"/>
    <mergeCell ref="AG312:AG314"/>
    <mergeCell ref="AH312:AH314"/>
    <mergeCell ref="AI312:AI314"/>
    <mergeCell ref="AJ312:AJ314"/>
    <mergeCell ref="AK312:AK314"/>
    <mergeCell ref="AL312:AL314"/>
    <mergeCell ref="AM312:AM314"/>
    <mergeCell ref="AN312:AN314"/>
    <mergeCell ref="AO312:AO314"/>
    <mergeCell ref="AP312:AP314"/>
    <mergeCell ref="AQ312:AQ314"/>
    <mergeCell ref="C315:C317"/>
    <mergeCell ref="D315:D317"/>
    <mergeCell ref="E315:E317"/>
    <mergeCell ref="F315:F317"/>
    <mergeCell ref="G315:G317"/>
    <mergeCell ref="H315:H317"/>
    <mergeCell ref="I315:I317"/>
    <mergeCell ref="J315:J317"/>
    <mergeCell ref="K315:K317"/>
    <mergeCell ref="L315:L317"/>
    <mergeCell ref="M315:M317"/>
    <mergeCell ref="N315:N317"/>
    <mergeCell ref="O315:O317"/>
    <mergeCell ref="P315:P317"/>
    <mergeCell ref="Q315:Q317"/>
    <mergeCell ref="R315:R317"/>
    <mergeCell ref="S315:S317"/>
    <mergeCell ref="T315:T317"/>
    <mergeCell ref="U315:U317"/>
    <mergeCell ref="V315:V317"/>
    <mergeCell ref="W315:W317"/>
    <mergeCell ref="X315:X317"/>
    <mergeCell ref="Y315:Y317"/>
    <mergeCell ref="Z315:Z317"/>
    <mergeCell ref="AA315:AA317"/>
    <mergeCell ref="AB315:AB317"/>
    <mergeCell ref="AC315:AC317"/>
    <mergeCell ref="AD315:AD317"/>
    <mergeCell ref="AE315:AE317"/>
    <mergeCell ref="AF315:AF317"/>
    <mergeCell ref="AG315:AG317"/>
    <mergeCell ref="AH315:AH317"/>
    <mergeCell ref="AI315:AI317"/>
    <mergeCell ref="AJ315:AJ317"/>
    <mergeCell ref="AK315:AK317"/>
    <mergeCell ref="AL315:AL317"/>
    <mergeCell ref="AM315:AM317"/>
    <mergeCell ref="AN315:AN317"/>
    <mergeCell ref="AO315:AO317"/>
    <mergeCell ref="AP315:AP317"/>
    <mergeCell ref="AQ315:AQ317"/>
    <mergeCell ref="C318:C320"/>
    <mergeCell ref="D318:D320"/>
    <mergeCell ref="E318:E320"/>
    <mergeCell ref="F318:F320"/>
    <mergeCell ref="G318:G320"/>
    <mergeCell ref="H318:H320"/>
    <mergeCell ref="I318:I320"/>
    <mergeCell ref="J318:J320"/>
    <mergeCell ref="K318:K320"/>
    <mergeCell ref="L318:L320"/>
    <mergeCell ref="M318:M320"/>
    <mergeCell ref="N318:N320"/>
    <mergeCell ref="O318:O320"/>
    <mergeCell ref="P318:P320"/>
    <mergeCell ref="Q318:Q320"/>
    <mergeCell ref="R318:R320"/>
    <mergeCell ref="S318:S320"/>
    <mergeCell ref="T318:T320"/>
    <mergeCell ref="U318:U320"/>
    <mergeCell ref="V318:V320"/>
    <mergeCell ref="W318:W320"/>
    <mergeCell ref="X318:X320"/>
    <mergeCell ref="Y318:Y320"/>
    <mergeCell ref="Z318:Z320"/>
    <mergeCell ref="AA318:AA320"/>
    <mergeCell ref="AB318:AB320"/>
    <mergeCell ref="AC318:AC320"/>
    <mergeCell ref="AD318:AD320"/>
    <mergeCell ref="AE318:AE320"/>
    <mergeCell ref="AF318:AF320"/>
    <mergeCell ref="AG318:AG320"/>
    <mergeCell ref="AH318:AH320"/>
    <mergeCell ref="AI318:AI320"/>
    <mergeCell ref="AJ318:AJ320"/>
    <mergeCell ref="AK318:AK320"/>
    <mergeCell ref="AL318:AL320"/>
    <mergeCell ref="AM318:AM320"/>
    <mergeCell ref="AN318:AN320"/>
    <mergeCell ref="AO318:AO320"/>
    <mergeCell ref="AP318:AP320"/>
    <mergeCell ref="AQ318:AQ320"/>
    <mergeCell ref="C321:C323"/>
    <mergeCell ref="D321:D323"/>
    <mergeCell ref="E321:E323"/>
    <mergeCell ref="F321:F323"/>
    <mergeCell ref="G321:G323"/>
    <mergeCell ref="H321:H323"/>
    <mergeCell ref="I321:I323"/>
    <mergeCell ref="J321:J323"/>
    <mergeCell ref="K321:K323"/>
    <mergeCell ref="L321:L323"/>
    <mergeCell ref="M321:M323"/>
    <mergeCell ref="N321:N323"/>
    <mergeCell ref="O321:O323"/>
    <mergeCell ref="P321:P323"/>
    <mergeCell ref="Q321:Q323"/>
    <mergeCell ref="R321:R323"/>
    <mergeCell ref="S321:S323"/>
    <mergeCell ref="T321:T323"/>
    <mergeCell ref="U321:U323"/>
    <mergeCell ref="V321:V323"/>
    <mergeCell ref="W321:W323"/>
    <mergeCell ref="X321:X323"/>
    <mergeCell ref="Y321:Y323"/>
    <mergeCell ref="Z321:Z323"/>
    <mergeCell ref="AA321:AA323"/>
    <mergeCell ref="AB321:AB323"/>
    <mergeCell ref="AC321:AC323"/>
    <mergeCell ref="AD321:AD323"/>
    <mergeCell ref="AE321:AE323"/>
    <mergeCell ref="AF321:AF323"/>
    <mergeCell ref="AG321:AG323"/>
    <mergeCell ref="AH321:AH323"/>
    <mergeCell ref="AI321:AI323"/>
    <mergeCell ref="AJ321:AJ323"/>
    <mergeCell ref="AK321:AK323"/>
    <mergeCell ref="AL321:AL323"/>
    <mergeCell ref="AM321:AM323"/>
    <mergeCell ref="AN321:AN323"/>
    <mergeCell ref="AO321:AO323"/>
    <mergeCell ref="AP321:AP323"/>
    <mergeCell ref="AQ321:AQ323"/>
    <mergeCell ref="C324:C326"/>
    <mergeCell ref="D324:D326"/>
    <mergeCell ref="E324:E326"/>
    <mergeCell ref="F324:F326"/>
    <mergeCell ref="G324:G326"/>
    <mergeCell ref="H324:H326"/>
    <mergeCell ref="I324:I326"/>
    <mergeCell ref="J324:J326"/>
    <mergeCell ref="K324:K326"/>
    <mergeCell ref="L324:L326"/>
    <mergeCell ref="M324:M326"/>
    <mergeCell ref="N324:N326"/>
    <mergeCell ref="O324:O326"/>
    <mergeCell ref="P324:P326"/>
    <mergeCell ref="Q324:Q326"/>
    <mergeCell ref="R324:R326"/>
    <mergeCell ref="S324:S326"/>
    <mergeCell ref="T324:T326"/>
    <mergeCell ref="U324:U326"/>
    <mergeCell ref="V324:V326"/>
    <mergeCell ref="W324:W326"/>
    <mergeCell ref="X324:X326"/>
    <mergeCell ref="Y324:Y326"/>
    <mergeCell ref="Z324:Z326"/>
    <mergeCell ref="AA324:AA326"/>
    <mergeCell ref="AB324:AB326"/>
    <mergeCell ref="AC324:AC326"/>
    <mergeCell ref="AD324:AD326"/>
    <mergeCell ref="AE324:AE326"/>
    <mergeCell ref="AF324:AF326"/>
    <mergeCell ref="AG324:AG326"/>
    <mergeCell ref="AH324:AH326"/>
    <mergeCell ref="AI324:AI326"/>
    <mergeCell ref="AJ324:AJ326"/>
    <mergeCell ref="AK324:AK326"/>
    <mergeCell ref="AL324:AL326"/>
    <mergeCell ref="AM324:AM326"/>
    <mergeCell ref="AN324:AN326"/>
    <mergeCell ref="AO324:AO326"/>
    <mergeCell ref="AP324:AP326"/>
    <mergeCell ref="AQ324:AQ326"/>
    <mergeCell ref="C327:C329"/>
    <mergeCell ref="D327:D329"/>
    <mergeCell ref="E327:E329"/>
    <mergeCell ref="F327:F329"/>
    <mergeCell ref="G327:G329"/>
    <mergeCell ref="H327:H329"/>
    <mergeCell ref="I327:I329"/>
    <mergeCell ref="J327:J329"/>
    <mergeCell ref="K327:K329"/>
    <mergeCell ref="L327:L329"/>
    <mergeCell ref="M327:M329"/>
    <mergeCell ref="N327:N329"/>
    <mergeCell ref="O327:O329"/>
    <mergeCell ref="P327:P329"/>
    <mergeCell ref="Q327:Q329"/>
    <mergeCell ref="R327:R329"/>
    <mergeCell ref="S327:S329"/>
    <mergeCell ref="T327:T329"/>
    <mergeCell ref="U327:U329"/>
    <mergeCell ref="V327:V329"/>
    <mergeCell ref="W327:W329"/>
    <mergeCell ref="X327:X329"/>
    <mergeCell ref="Y327:Y329"/>
    <mergeCell ref="Z327:Z329"/>
    <mergeCell ref="AA327:AA329"/>
    <mergeCell ref="AB327:AB329"/>
    <mergeCell ref="AC327:AC329"/>
    <mergeCell ref="AD327:AD329"/>
    <mergeCell ref="AE327:AE329"/>
    <mergeCell ref="AF327:AF329"/>
    <mergeCell ref="AG327:AG329"/>
    <mergeCell ref="AH327:AH329"/>
    <mergeCell ref="AI327:AI329"/>
    <mergeCell ref="AJ327:AJ329"/>
    <mergeCell ref="AK327:AK329"/>
    <mergeCell ref="AL327:AL329"/>
    <mergeCell ref="AM327:AM329"/>
    <mergeCell ref="AN327:AN329"/>
    <mergeCell ref="AO327:AO329"/>
    <mergeCell ref="AP327:AP329"/>
    <mergeCell ref="AQ327:AQ329"/>
    <mergeCell ref="C330:C332"/>
    <mergeCell ref="D330:D332"/>
    <mergeCell ref="E330:E332"/>
    <mergeCell ref="F330:F332"/>
    <mergeCell ref="G330:G332"/>
    <mergeCell ref="H330:H332"/>
    <mergeCell ref="I330:I332"/>
    <mergeCell ref="J330:J332"/>
    <mergeCell ref="K330:K332"/>
    <mergeCell ref="L330:L332"/>
    <mergeCell ref="M330:M332"/>
    <mergeCell ref="N330:N332"/>
    <mergeCell ref="O330:O332"/>
    <mergeCell ref="P330:P332"/>
    <mergeCell ref="Q330:Q332"/>
    <mergeCell ref="R330:R332"/>
    <mergeCell ref="S330:S332"/>
    <mergeCell ref="T330:T332"/>
    <mergeCell ref="U330:U332"/>
    <mergeCell ref="V330:V332"/>
    <mergeCell ref="W330:W332"/>
    <mergeCell ref="X330:X332"/>
    <mergeCell ref="Y330:Y332"/>
    <mergeCell ref="Z330:Z332"/>
    <mergeCell ref="AA330:AA332"/>
    <mergeCell ref="AB330:AB332"/>
    <mergeCell ref="AC330:AC332"/>
    <mergeCell ref="AD330:AD332"/>
    <mergeCell ref="AE330:AE332"/>
    <mergeCell ref="AF330:AF332"/>
    <mergeCell ref="AG330:AG332"/>
    <mergeCell ref="AH330:AH332"/>
    <mergeCell ref="AI330:AI332"/>
    <mergeCell ref="AJ330:AJ332"/>
    <mergeCell ref="AK330:AK332"/>
    <mergeCell ref="AL330:AL332"/>
    <mergeCell ref="AM330:AM332"/>
    <mergeCell ref="AN330:AN332"/>
    <mergeCell ref="AO330:AO332"/>
    <mergeCell ref="AP330:AP332"/>
    <mergeCell ref="AQ330:AQ332"/>
    <mergeCell ref="C333:C335"/>
    <mergeCell ref="D333:D335"/>
    <mergeCell ref="E333:E335"/>
    <mergeCell ref="F333:F335"/>
    <mergeCell ref="G333:G335"/>
    <mergeCell ref="H333:H335"/>
    <mergeCell ref="I333:I335"/>
    <mergeCell ref="J333:J335"/>
    <mergeCell ref="K333:K335"/>
    <mergeCell ref="L333:L335"/>
    <mergeCell ref="M333:M335"/>
    <mergeCell ref="N333:N335"/>
    <mergeCell ref="O333:O335"/>
    <mergeCell ref="P333:P335"/>
    <mergeCell ref="Q333:Q335"/>
    <mergeCell ref="R333:R335"/>
    <mergeCell ref="S333:S335"/>
    <mergeCell ref="T333:T335"/>
    <mergeCell ref="U333:U335"/>
    <mergeCell ref="V333:V335"/>
    <mergeCell ref="W333:W335"/>
    <mergeCell ref="X333:X335"/>
    <mergeCell ref="Y333:Y335"/>
    <mergeCell ref="Z333:Z335"/>
    <mergeCell ref="AA333:AA335"/>
    <mergeCell ref="AB333:AB335"/>
    <mergeCell ref="AC333:AC335"/>
    <mergeCell ref="AD333:AD335"/>
    <mergeCell ref="AE333:AE335"/>
    <mergeCell ref="AF333:AF335"/>
    <mergeCell ref="AG333:AG335"/>
    <mergeCell ref="AH333:AH335"/>
    <mergeCell ref="AI333:AI335"/>
    <mergeCell ref="AJ333:AJ335"/>
    <mergeCell ref="AK333:AK335"/>
    <mergeCell ref="AL333:AL335"/>
    <mergeCell ref="AM333:AM335"/>
    <mergeCell ref="AN333:AN335"/>
    <mergeCell ref="AO333:AO335"/>
    <mergeCell ref="AP333:AP335"/>
    <mergeCell ref="AQ333:AQ335"/>
    <mergeCell ref="C336:C338"/>
    <mergeCell ref="D336:D338"/>
    <mergeCell ref="E336:E338"/>
    <mergeCell ref="F336:F338"/>
    <mergeCell ref="G336:G338"/>
    <mergeCell ref="H336:H338"/>
    <mergeCell ref="I336:I338"/>
    <mergeCell ref="J336:J338"/>
    <mergeCell ref="K336:K338"/>
    <mergeCell ref="L336:L338"/>
    <mergeCell ref="M336:M338"/>
    <mergeCell ref="N336:N338"/>
    <mergeCell ref="O336:O338"/>
    <mergeCell ref="P336:P338"/>
    <mergeCell ref="Q336:Q338"/>
    <mergeCell ref="R336:R338"/>
    <mergeCell ref="S336:S338"/>
    <mergeCell ref="T336:T338"/>
    <mergeCell ref="U336:U338"/>
    <mergeCell ref="V336:V338"/>
    <mergeCell ref="W336:W338"/>
    <mergeCell ref="X336:X338"/>
    <mergeCell ref="Y336:Y338"/>
    <mergeCell ref="Z336:Z338"/>
    <mergeCell ref="AA336:AA338"/>
    <mergeCell ref="AB336:AB338"/>
    <mergeCell ref="AC336:AC338"/>
    <mergeCell ref="AD336:AD338"/>
    <mergeCell ref="AE336:AE338"/>
    <mergeCell ref="AF336:AF338"/>
    <mergeCell ref="AG336:AG338"/>
    <mergeCell ref="AH336:AH338"/>
    <mergeCell ref="AI336:AI338"/>
    <mergeCell ref="AJ336:AJ338"/>
    <mergeCell ref="AK336:AK338"/>
    <mergeCell ref="AL336:AL338"/>
    <mergeCell ref="AM336:AM338"/>
    <mergeCell ref="AN336:AN338"/>
    <mergeCell ref="AO336:AO338"/>
    <mergeCell ref="AP336:AP338"/>
    <mergeCell ref="AQ336:AQ338"/>
    <mergeCell ref="C339:C341"/>
    <mergeCell ref="D339:D341"/>
    <mergeCell ref="E339:E341"/>
    <mergeCell ref="F339:F341"/>
    <mergeCell ref="G339:G341"/>
    <mergeCell ref="H339:H341"/>
    <mergeCell ref="I339:I341"/>
    <mergeCell ref="J339:J341"/>
    <mergeCell ref="K339:K341"/>
    <mergeCell ref="L339:L341"/>
    <mergeCell ref="M339:M341"/>
    <mergeCell ref="N339:N341"/>
    <mergeCell ref="O339:O341"/>
    <mergeCell ref="P339:P341"/>
    <mergeCell ref="Q339:Q341"/>
    <mergeCell ref="R339:R341"/>
    <mergeCell ref="S339:S341"/>
    <mergeCell ref="T339:T341"/>
    <mergeCell ref="U339:U341"/>
    <mergeCell ref="V339:V341"/>
    <mergeCell ref="W339:W341"/>
    <mergeCell ref="X339:X341"/>
    <mergeCell ref="Y339:Y341"/>
    <mergeCell ref="Z339:Z341"/>
    <mergeCell ref="AA339:AA341"/>
    <mergeCell ref="AB339:AB341"/>
    <mergeCell ref="AC339:AC341"/>
    <mergeCell ref="AD339:AD341"/>
    <mergeCell ref="AE339:AE341"/>
    <mergeCell ref="AF339:AF341"/>
    <mergeCell ref="AG339:AG341"/>
    <mergeCell ref="AH339:AH341"/>
    <mergeCell ref="AI339:AI341"/>
    <mergeCell ref="AJ339:AJ341"/>
    <mergeCell ref="AK339:AK341"/>
    <mergeCell ref="AL339:AL341"/>
    <mergeCell ref="AM339:AM341"/>
    <mergeCell ref="AN339:AN341"/>
    <mergeCell ref="AO339:AO341"/>
    <mergeCell ref="AP339:AP341"/>
    <mergeCell ref="AQ339:AQ341"/>
    <mergeCell ref="C342:C344"/>
    <mergeCell ref="D342:D344"/>
    <mergeCell ref="E342:E344"/>
    <mergeCell ref="F342:F344"/>
    <mergeCell ref="G342:G344"/>
    <mergeCell ref="H342:H344"/>
    <mergeCell ref="I342:I344"/>
    <mergeCell ref="J342:J344"/>
    <mergeCell ref="K342:K344"/>
    <mergeCell ref="L342:L344"/>
    <mergeCell ref="M342:M344"/>
    <mergeCell ref="N342:N344"/>
    <mergeCell ref="O342:O344"/>
    <mergeCell ref="P342:P344"/>
    <mergeCell ref="Q342:Q344"/>
    <mergeCell ref="R342:R344"/>
    <mergeCell ref="S342:S344"/>
    <mergeCell ref="T342:T344"/>
    <mergeCell ref="U342:U344"/>
    <mergeCell ref="V342:V344"/>
    <mergeCell ref="W342:W344"/>
    <mergeCell ref="X342:X344"/>
    <mergeCell ref="Y342:Y344"/>
    <mergeCell ref="Z342:Z344"/>
    <mergeCell ref="AA342:AA344"/>
    <mergeCell ref="AB342:AB344"/>
    <mergeCell ref="AC342:AC344"/>
    <mergeCell ref="AD342:AD344"/>
    <mergeCell ref="AE342:AE344"/>
    <mergeCell ref="AF342:AF344"/>
    <mergeCell ref="AG342:AG344"/>
    <mergeCell ref="AH342:AH344"/>
    <mergeCell ref="AI342:AI344"/>
    <mergeCell ref="AJ342:AJ344"/>
    <mergeCell ref="AK342:AK344"/>
    <mergeCell ref="AL342:AL344"/>
    <mergeCell ref="AM342:AM344"/>
    <mergeCell ref="AN342:AN344"/>
    <mergeCell ref="AO342:AO344"/>
    <mergeCell ref="AP342:AP344"/>
    <mergeCell ref="AQ342:AQ344"/>
    <mergeCell ref="C345:C347"/>
    <mergeCell ref="D345:D347"/>
    <mergeCell ref="E345:E347"/>
    <mergeCell ref="F345:F347"/>
    <mergeCell ref="G345:G347"/>
    <mergeCell ref="H345:H347"/>
    <mergeCell ref="I345:I347"/>
    <mergeCell ref="J345:J347"/>
    <mergeCell ref="K345:K347"/>
    <mergeCell ref="L345:L347"/>
    <mergeCell ref="M345:M347"/>
    <mergeCell ref="N345:N347"/>
    <mergeCell ref="O345:O347"/>
    <mergeCell ref="P345:P347"/>
    <mergeCell ref="Q345:Q347"/>
    <mergeCell ref="R345:R347"/>
    <mergeCell ref="S345:S347"/>
    <mergeCell ref="T345:T347"/>
    <mergeCell ref="U345:U347"/>
    <mergeCell ref="V345:V347"/>
    <mergeCell ref="W345:W347"/>
    <mergeCell ref="X345:X347"/>
    <mergeCell ref="Y345:Y347"/>
    <mergeCell ref="Z345:Z347"/>
    <mergeCell ref="AA345:AA347"/>
    <mergeCell ref="AB345:AB347"/>
    <mergeCell ref="AC345:AC347"/>
    <mergeCell ref="AD345:AD347"/>
    <mergeCell ref="AE345:AE347"/>
    <mergeCell ref="AF345:AF347"/>
    <mergeCell ref="AG345:AG347"/>
    <mergeCell ref="AH345:AH347"/>
    <mergeCell ref="AI345:AI347"/>
    <mergeCell ref="AJ345:AJ347"/>
    <mergeCell ref="AK345:AK347"/>
    <mergeCell ref="AL345:AL347"/>
    <mergeCell ref="AM345:AM347"/>
    <mergeCell ref="AN345:AN347"/>
    <mergeCell ref="AO345:AO347"/>
    <mergeCell ref="AP345:AP347"/>
    <mergeCell ref="AQ345:AQ347"/>
    <mergeCell ref="C348:C350"/>
    <mergeCell ref="D348:D350"/>
    <mergeCell ref="E348:E350"/>
    <mergeCell ref="F348:F350"/>
    <mergeCell ref="G348:G350"/>
    <mergeCell ref="H348:H350"/>
    <mergeCell ref="I348:I350"/>
    <mergeCell ref="J348:J350"/>
    <mergeCell ref="K348:K350"/>
    <mergeCell ref="L348:L350"/>
    <mergeCell ref="M348:M350"/>
    <mergeCell ref="N348:N350"/>
    <mergeCell ref="O348:O350"/>
    <mergeCell ref="P348:P350"/>
    <mergeCell ref="Q348:Q350"/>
    <mergeCell ref="R348:R350"/>
    <mergeCell ref="S348:S350"/>
    <mergeCell ref="T348:T350"/>
    <mergeCell ref="U348:U350"/>
    <mergeCell ref="V348:V350"/>
    <mergeCell ref="W348:W350"/>
    <mergeCell ref="X348:X350"/>
    <mergeCell ref="Y348:Y350"/>
    <mergeCell ref="Z348:Z350"/>
    <mergeCell ref="AA348:AA350"/>
    <mergeCell ref="AB348:AB350"/>
    <mergeCell ref="AC348:AC350"/>
    <mergeCell ref="AD348:AD350"/>
    <mergeCell ref="AE348:AE350"/>
    <mergeCell ref="AF348:AF350"/>
    <mergeCell ref="AG348:AG350"/>
    <mergeCell ref="AH348:AH350"/>
    <mergeCell ref="AI348:AI350"/>
    <mergeCell ref="AJ348:AJ350"/>
    <mergeCell ref="AK348:AK350"/>
    <mergeCell ref="AL348:AL350"/>
    <mergeCell ref="AM348:AM350"/>
    <mergeCell ref="AN348:AN350"/>
    <mergeCell ref="AO348:AO350"/>
    <mergeCell ref="AP348:AP350"/>
    <mergeCell ref="AQ348:AQ350"/>
    <mergeCell ref="C351:C353"/>
    <mergeCell ref="D351:D353"/>
    <mergeCell ref="E351:E353"/>
    <mergeCell ref="F351:F353"/>
    <mergeCell ref="G351:G353"/>
    <mergeCell ref="H351:H353"/>
    <mergeCell ref="I351:I353"/>
    <mergeCell ref="J351:J353"/>
    <mergeCell ref="K351:K353"/>
    <mergeCell ref="L351:L353"/>
    <mergeCell ref="M351:M353"/>
    <mergeCell ref="N351:N353"/>
    <mergeCell ref="O351:O353"/>
    <mergeCell ref="P351:P353"/>
    <mergeCell ref="Q351:Q353"/>
    <mergeCell ref="R351:R353"/>
    <mergeCell ref="S351:S353"/>
    <mergeCell ref="T351:T353"/>
    <mergeCell ref="U351:U353"/>
    <mergeCell ref="V351:V353"/>
    <mergeCell ref="W351:W353"/>
    <mergeCell ref="X351:X353"/>
    <mergeCell ref="Y351:Y353"/>
    <mergeCell ref="Z351:Z353"/>
    <mergeCell ref="AA351:AA353"/>
    <mergeCell ref="AB351:AB353"/>
    <mergeCell ref="AC351:AC353"/>
    <mergeCell ref="AD351:AD353"/>
    <mergeCell ref="AE351:AE353"/>
    <mergeCell ref="AF351:AF353"/>
    <mergeCell ref="AG351:AG353"/>
    <mergeCell ref="AH351:AH353"/>
    <mergeCell ref="AI351:AI353"/>
    <mergeCell ref="AJ351:AJ353"/>
    <mergeCell ref="AK351:AK353"/>
    <mergeCell ref="AL351:AL353"/>
    <mergeCell ref="AM351:AM353"/>
    <mergeCell ref="AN351:AN353"/>
    <mergeCell ref="AO351:AO353"/>
    <mergeCell ref="AP351:AP353"/>
    <mergeCell ref="AQ351:AQ353"/>
    <mergeCell ref="C354:C356"/>
    <mergeCell ref="D354:D356"/>
    <mergeCell ref="E354:E356"/>
    <mergeCell ref="F354:F356"/>
    <mergeCell ref="G354:G356"/>
    <mergeCell ref="H354:H356"/>
    <mergeCell ref="I354:I356"/>
    <mergeCell ref="J354:J356"/>
    <mergeCell ref="K354:K356"/>
    <mergeCell ref="L354:L356"/>
    <mergeCell ref="M354:M356"/>
    <mergeCell ref="N354:N356"/>
    <mergeCell ref="O354:O356"/>
    <mergeCell ref="P354:P356"/>
    <mergeCell ref="Q354:Q356"/>
    <mergeCell ref="R354:R356"/>
    <mergeCell ref="S354:S356"/>
    <mergeCell ref="T354:T356"/>
    <mergeCell ref="U354:U356"/>
    <mergeCell ref="V354:V356"/>
    <mergeCell ref="W354:W356"/>
    <mergeCell ref="X354:X356"/>
    <mergeCell ref="Y354:Y356"/>
    <mergeCell ref="Z354:Z356"/>
    <mergeCell ref="AA354:AA356"/>
    <mergeCell ref="AB354:AB356"/>
    <mergeCell ref="AC354:AC356"/>
    <mergeCell ref="AD354:AD356"/>
    <mergeCell ref="AE354:AE356"/>
    <mergeCell ref="AF354:AF356"/>
    <mergeCell ref="AG354:AG356"/>
    <mergeCell ref="AH354:AH356"/>
    <mergeCell ref="AI354:AI356"/>
    <mergeCell ref="AJ354:AJ356"/>
    <mergeCell ref="AK354:AK356"/>
    <mergeCell ref="AL354:AL356"/>
    <mergeCell ref="AM354:AM356"/>
    <mergeCell ref="AN354:AN356"/>
    <mergeCell ref="AO354:AO356"/>
    <mergeCell ref="AP354:AP356"/>
    <mergeCell ref="AQ354:AQ356"/>
    <mergeCell ref="C357:C359"/>
    <mergeCell ref="D357:D359"/>
    <mergeCell ref="E357:E359"/>
    <mergeCell ref="F357:F359"/>
    <mergeCell ref="G357:G359"/>
    <mergeCell ref="H357:H359"/>
    <mergeCell ref="I357:I359"/>
    <mergeCell ref="J357:J359"/>
    <mergeCell ref="K357:K359"/>
    <mergeCell ref="L357:L359"/>
    <mergeCell ref="M357:M359"/>
    <mergeCell ref="N357:N359"/>
    <mergeCell ref="O357:O359"/>
    <mergeCell ref="P357:P359"/>
    <mergeCell ref="Q357:Q359"/>
    <mergeCell ref="R357:R359"/>
    <mergeCell ref="S357:S359"/>
    <mergeCell ref="T357:T359"/>
    <mergeCell ref="U357:U359"/>
    <mergeCell ref="V357:V359"/>
    <mergeCell ref="W357:W359"/>
    <mergeCell ref="X357:X359"/>
    <mergeCell ref="Y357:Y359"/>
    <mergeCell ref="Z357:Z359"/>
    <mergeCell ref="AA357:AA359"/>
    <mergeCell ref="AB357:AB359"/>
    <mergeCell ref="AC357:AC359"/>
    <mergeCell ref="AD357:AD359"/>
    <mergeCell ref="AE357:AE359"/>
    <mergeCell ref="AF357:AF359"/>
    <mergeCell ref="AG357:AG359"/>
    <mergeCell ref="AH357:AH359"/>
    <mergeCell ref="AI357:AI359"/>
    <mergeCell ref="AJ357:AJ359"/>
    <mergeCell ref="AK357:AK359"/>
    <mergeCell ref="AL357:AL359"/>
    <mergeCell ref="AM357:AM359"/>
    <mergeCell ref="AN357:AN359"/>
    <mergeCell ref="AO357:AO359"/>
    <mergeCell ref="AP357:AP359"/>
    <mergeCell ref="AQ357:AQ359"/>
    <mergeCell ref="C360:C362"/>
    <mergeCell ref="D360:D362"/>
    <mergeCell ref="E360:E362"/>
    <mergeCell ref="F360:F362"/>
    <mergeCell ref="G360:G362"/>
    <mergeCell ref="H360:H362"/>
    <mergeCell ref="I360:I362"/>
    <mergeCell ref="J360:J362"/>
    <mergeCell ref="K360:K362"/>
    <mergeCell ref="L360:L362"/>
    <mergeCell ref="M360:M362"/>
    <mergeCell ref="N360:N362"/>
    <mergeCell ref="O360:O362"/>
    <mergeCell ref="P360:P362"/>
    <mergeCell ref="Q360:Q362"/>
    <mergeCell ref="R360:R362"/>
    <mergeCell ref="S360:S362"/>
    <mergeCell ref="T360:T362"/>
    <mergeCell ref="U360:U362"/>
    <mergeCell ref="V360:V362"/>
    <mergeCell ref="W360:W362"/>
    <mergeCell ref="X360:X362"/>
    <mergeCell ref="Y360:Y362"/>
    <mergeCell ref="Z360:Z362"/>
    <mergeCell ref="AA360:AA362"/>
    <mergeCell ref="AB360:AB362"/>
    <mergeCell ref="AC360:AC362"/>
    <mergeCell ref="AD360:AD362"/>
    <mergeCell ref="AE360:AE362"/>
    <mergeCell ref="AF360:AF362"/>
    <mergeCell ref="AG360:AG362"/>
    <mergeCell ref="AH360:AH362"/>
    <mergeCell ref="AI360:AI362"/>
    <mergeCell ref="AJ360:AJ362"/>
    <mergeCell ref="AK360:AK362"/>
    <mergeCell ref="AL360:AL362"/>
    <mergeCell ref="AM360:AM362"/>
    <mergeCell ref="AN360:AN362"/>
    <mergeCell ref="AO360:AO362"/>
    <mergeCell ref="AP360:AP362"/>
    <mergeCell ref="AQ360:AQ362"/>
    <mergeCell ref="C363:C365"/>
    <mergeCell ref="D363:D365"/>
    <mergeCell ref="E363:E365"/>
    <mergeCell ref="F363:F365"/>
    <mergeCell ref="G363:G365"/>
    <mergeCell ref="H363:H365"/>
    <mergeCell ref="I363:I365"/>
    <mergeCell ref="J363:J365"/>
    <mergeCell ref="K363:K365"/>
    <mergeCell ref="L363:L365"/>
    <mergeCell ref="M363:M365"/>
    <mergeCell ref="N363:N365"/>
    <mergeCell ref="O363:O365"/>
    <mergeCell ref="P363:P365"/>
    <mergeCell ref="Q363:Q365"/>
    <mergeCell ref="R363:R365"/>
    <mergeCell ref="S363:S365"/>
    <mergeCell ref="T363:T365"/>
    <mergeCell ref="U363:U365"/>
    <mergeCell ref="V363:V365"/>
    <mergeCell ref="W363:W365"/>
    <mergeCell ref="X363:X365"/>
    <mergeCell ref="Y363:Y365"/>
    <mergeCell ref="Z363:Z365"/>
    <mergeCell ref="AA363:AA365"/>
    <mergeCell ref="AB363:AB365"/>
    <mergeCell ref="AC363:AC365"/>
    <mergeCell ref="AD363:AD365"/>
    <mergeCell ref="AE363:AE365"/>
    <mergeCell ref="AF363:AF365"/>
    <mergeCell ref="AG363:AG365"/>
    <mergeCell ref="AH363:AH365"/>
    <mergeCell ref="AI363:AI365"/>
    <mergeCell ref="AJ363:AJ365"/>
    <mergeCell ref="AK363:AK365"/>
    <mergeCell ref="AL363:AL365"/>
    <mergeCell ref="AM363:AM365"/>
    <mergeCell ref="AN363:AN365"/>
    <mergeCell ref="AO363:AO365"/>
    <mergeCell ref="AP363:AP365"/>
    <mergeCell ref="AQ363:AQ365"/>
    <mergeCell ref="C366:C368"/>
    <mergeCell ref="D366:D368"/>
    <mergeCell ref="E366:E368"/>
    <mergeCell ref="F366:F368"/>
    <mergeCell ref="G366:G368"/>
    <mergeCell ref="H366:H368"/>
    <mergeCell ref="I366:I368"/>
    <mergeCell ref="J366:J368"/>
    <mergeCell ref="K366:K368"/>
    <mergeCell ref="L366:L368"/>
    <mergeCell ref="M366:M368"/>
    <mergeCell ref="N366:N368"/>
    <mergeCell ref="O366:O368"/>
    <mergeCell ref="P366:P368"/>
    <mergeCell ref="Q366:Q368"/>
    <mergeCell ref="R366:R368"/>
    <mergeCell ref="S366:S368"/>
    <mergeCell ref="T366:T368"/>
    <mergeCell ref="U366:U368"/>
    <mergeCell ref="V366:V368"/>
    <mergeCell ref="W366:W368"/>
    <mergeCell ref="X366:X368"/>
    <mergeCell ref="Y366:Y368"/>
    <mergeCell ref="Z366:Z368"/>
    <mergeCell ref="AA366:AA368"/>
    <mergeCell ref="AB366:AB368"/>
    <mergeCell ref="AC366:AC368"/>
    <mergeCell ref="AD366:AD368"/>
    <mergeCell ref="AE366:AE368"/>
    <mergeCell ref="AF366:AF368"/>
    <mergeCell ref="AG366:AG368"/>
    <mergeCell ref="AH366:AH368"/>
    <mergeCell ref="AI366:AI368"/>
    <mergeCell ref="AJ366:AJ368"/>
    <mergeCell ref="AK366:AK368"/>
    <mergeCell ref="AL366:AL368"/>
    <mergeCell ref="AM366:AM368"/>
    <mergeCell ref="AN366:AN368"/>
    <mergeCell ref="AO366:AO368"/>
    <mergeCell ref="AP366:AP368"/>
    <mergeCell ref="AQ366:AQ368"/>
    <mergeCell ref="C369:C371"/>
    <mergeCell ref="D369:D371"/>
    <mergeCell ref="E369:E371"/>
    <mergeCell ref="F369:F371"/>
    <mergeCell ref="G369:G371"/>
    <mergeCell ref="H369:H371"/>
    <mergeCell ref="I369:I371"/>
    <mergeCell ref="J369:J371"/>
    <mergeCell ref="K369:K371"/>
    <mergeCell ref="L369:L371"/>
    <mergeCell ref="M369:M371"/>
    <mergeCell ref="N369:N371"/>
    <mergeCell ref="O369:O371"/>
    <mergeCell ref="P369:P371"/>
    <mergeCell ref="Q369:Q371"/>
    <mergeCell ref="R369:R371"/>
    <mergeCell ref="S369:S371"/>
    <mergeCell ref="T369:T371"/>
    <mergeCell ref="U369:U371"/>
    <mergeCell ref="V369:V371"/>
    <mergeCell ref="W369:W371"/>
    <mergeCell ref="X369:X371"/>
    <mergeCell ref="Y369:Y371"/>
    <mergeCell ref="Z369:Z371"/>
    <mergeCell ref="AA369:AA371"/>
    <mergeCell ref="AB369:AB371"/>
    <mergeCell ref="AC369:AC371"/>
    <mergeCell ref="AD369:AD371"/>
    <mergeCell ref="AE369:AE371"/>
    <mergeCell ref="AF369:AF371"/>
    <mergeCell ref="AG369:AG371"/>
    <mergeCell ref="AH369:AH371"/>
    <mergeCell ref="AI369:AI371"/>
    <mergeCell ref="AJ369:AJ371"/>
    <mergeCell ref="AK369:AK371"/>
    <mergeCell ref="AL369:AL371"/>
    <mergeCell ref="AM369:AM371"/>
    <mergeCell ref="AN369:AN371"/>
    <mergeCell ref="AO369:AO371"/>
    <mergeCell ref="AP369:AP371"/>
    <mergeCell ref="AQ369:AQ371"/>
    <mergeCell ref="C372:C374"/>
    <mergeCell ref="D372:D374"/>
    <mergeCell ref="E372:E374"/>
    <mergeCell ref="F372:F374"/>
    <mergeCell ref="G372:G374"/>
    <mergeCell ref="H372:H374"/>
    <mergeCell ref="I372:I374"/>
    <mergeCell ref="J372:J374"/>
    <mergeCell ref="K372:K374"/>
    <mergeCell ref="L372:L374"/>
    <mergeCell ref="M372:M374"/>
    <mergeCell ref="N372:N374"/>
    <mergeCell ref="O372:O374"/>
    <mergeCell ref="P372:P374"/>
    <mergeCell ref="Q372:Q374"/>
    <mergeCell ref="R372:R374"/>
    <mergeCell ref="S372:S374"/>
    <mergeCell ref="T372:T374"/>
    <mergeCell ref="U372:U374"/>
    <mergeCell ref="V372:V374"/>
    <mergeCell ref="W372:W374"/>
    <mergeCell ref="X372:X374"/>
    <mergeCell ref="Y372:Y374"/>
    <mergeCell ref="Z372:Z374"/>
    <mergeCell ref="AA372:AA374"/>
    <mergeCell ref="AB372:AB374"/>
    <mergeCell ref="AC372:AC374"/>
    <mergeCell ref="AD372:AD374"/>
    <mergeCell ref="AE372:AE374"/>
    <mergeCell ref="AF372:AF374"/>
    <mergeCell ref="AG372:AG374"/>
    <mergeCell ref="AH372:AH374"/>
    <mergeCell ref="AI372:AI374"/>
    <mergeCell ref="AJ372:AJ374"/>
    <mergeCell ref="AK372:AK374"/>
    <mergeCell ref="AL372:AL374"/>
    <mergeCell ref="AM372:AM374"/>
    <mergeCell ref="AN372:AN374"/>
    <mergeCell ref="AO372:AO374"/>
    <mergeCell ref="AP372:AP374"/>
    <mergeCell ref="AQ372:AQ374"/>
    <mergeCell ref="C375:C377"/>
    <mergeCell ref="D375:D377"/>
    <mergeCell ref="E375:E377"/>
    <mergeCell ref="F375:F377"/>
    <mergeCell ref="G375:G377"/>
    <mergeCell ref="H375:H377"/>
    <mergeCell ref="I375:I377"/>
    <mergeCell ref="J375:J377"/>
    <mergeCell ref="K375:K377"/>
    <mergeCell ref="L375:L377"/>
    <mergeCell ref="M375:M377"/>
    <mergeCell ref="N375:N377"/>
    <mergeCell ref="O375:O377"/>
    <mergeCell ref="P375:P377"/>
    <mergeCell ref="Q375:Q377"/>
    <mergeCell ref="R375:R377"/>
    <mergeCell ref="S375:S377"/>
    <mergeCell ref="T375:T377"/>
    <mergeCell ref="U375:U377"/>
    <mergeCell ref="V375:V377"/>
    <mergeCell ref="W375:W377"/>
    <mergeCell ref="X375:X377"/>
    <mergeCell ref="Y375:Y377"/>
    <mergeCell ref="Z375:Z377"/>
    <mergeCell ref="AA375:AA377"/>
    <mergeCell ref="AB375:AB377"/>
    <mergeCell ref="AC375:AC377"/>
    <mergeCell ref="AD375:AD377"/>
    <mergeCell ref="AE375:AE377"/>
    <mergeCell ref="AF375:AF377"/>
    <mergeCell ref="AG375:AG377"/>
    <mergeCell ref="AH375:AH377"/>
    <mergeCell ref="AI375:AI377"/>
    <mergeCell ref="AJ375:AJ377"/>
    <mergeCell ref="AK375:AK377"/>
    <mergeCell ref="AL375:AL377"/>
    <mergeCell ref="AM375:AM377"/>
    <mergeCell ref="AN375:AN377"/>
    <mergeCell ref="AO375:AO377"/>
    <mergeCell ref="AP375:AP377"/>
    <mergeCell ref="AQ375:AQ377"/>
    <mergeCell ref="C378:C380"/>
    <mergeCell ref="D378:D380"/>
    <mergeCell ref="E378:E380"/>
    <mergeCell ref="F378:F380"/>
    <mergeCell ref="G378:G380"/>
    <mergeCell ref="H378:H380"/>
    <mergeCell ref="I378:I380"/>
    <mergeCell ref="J378:J380"/>
    <mergeCell ref="K378:K380"/>
    <mergeCell ref="L378:L380"/>
    <mergeCell ref="M378:M380"/>
    <mergeCell ref="N378:N380"/>
    <mergeCell ref="O378:O380"/>
    <mergeCell ref="P378:P380"/>
    <mergeCell ref="Q378:Q380"/>
    <mergeCell ref="R378:R380"/>
    <mergeCell ref="S378:S380"/>
    <mergeCell ref="T378:T380"/>
    <mergeCell ref="U378:U380"/>
    <mergeCell ref="V378:V380"/>
    <mergeCell ref="W378:W380"/>
    <mergeCell ref="X378:X380"/>
    <mergeCell ref="Y378:Y380"/>
    <mergeCell ref="Z378:Z380"/>
    <mergeCell ref="AA378:AA380"/>
    <mergeCell ref="AB378:AB380"/>
    <mergeCell ref="AC378:AC380"/>
    <mergeCell ref="AD378:AD380"/>
    <mergeCell ref="AE378:AE380"/>
    <mergeCell ref="AF378:AF380"/>
    <mergeCell ref="AG378:AG380"/>
    <mergeCell ref="AH378:AH380"/>
    <mergeCell ref="AI378:AI380"/>
    <mergeCell ref="AJ378:AJ380"/>
    <mergeCell ref="AK378:AK380"/>
    <mergeCell ref="AL378:AL380"/>
    <mergeCell ref="AM378:AM380"/>
    <mergeCell ref="AN378:AN380"/>
    <mergeCell ref="AO378:AO380"/>
    <mergeCell ref="AP378:AP380"/>
    <mergeCell ref="AQ378:AQ380"/>
    <mergeCell ref="C419:C421"/>
    <mergeCell ref="D419:D421"/>
    <mergeCell ref="E419:E421"/>
    <mergeCell ref="F419:F421"/>
    <mergeCell ref="G419:G421"/>
    <mergeCell ref="H419:H421"/>
    <mergeCell ref="I419:I421"/>
    <mergeCell ref="J419:J421"/>
    <mergeCell ref="K419:K421"/>
    <mergeCell ref="L419:L421"/>
    <mergeCell ref="M419:M421"/>
    <mergeCell ref="N419:N421"/>
    <mergeCell ref="O419:O421"/>
    <mergeCell ref="P419:P421"/>
    <mergeCell ref="Q419:Q421"/>
    <mergeCell ref="R419:R421"/>
    <mergeCell ref="S419:S421"/>
    <mergeCell ref="T419:T421"/>
    <mergeCell ref="U419:U421"/>
    <mergeCell ref="V419:V421"/>
    <mergeCell ref="W419:W421"/>
    <mergeCell ref="X419:X421"/>
    <mergeCell ref="Y419:Y421"/>
    <mergeCell ref="Z419:Z421"/>
    <mergeCell ref="AA419:AA421"/>
    <mergeCell ref="AB419:AB421"/>
    <mergeCell ref="AC419:AC421"/>
    <mergeCell ref="AD419:AD421"/>
    <mergeCell ref="AE419:AE421"/>
    <mergeCell ref="AF419:AF421"/>
    <mergeCell ref="AG419:AG421"/>
    <mergeCell ref="AH419:AH421"/>
    <mergeCell ref="AI419:AI421"/>
    <mergeCell ref="AJ419:AJ421"/>
    <mergeCell ref="AK419:AK421"/>
    <mergeCell ref="AL419:AL421"/>
    <mergeCell ref="AM419:AM421"/>
    <mergeCell ref="AN419:AN421"/>
    <mergeCell ref="AO419:AO421"/>
    <mergeCell ref="AP419:AP421"/>
    <mergeCell ref="AQ419:AQ421"/>
    <mergeCell ref="C434:C436"/>
    <mergeCell ref="D434:D436"/>
    <mergeCell ref="E434:E436"/>
    <mergeCell ref="F434:F436"/>
    <mergeCell ref="G434:G436"/>
    <mergeCell ref="H434:H436"/>
    <mergeCell ref="I434:I436"/>
    <mergeCell ref="J434:J436"/>
    <mergeCell ref="K434:K436"/>
    <mergeCell ref="L434:L436"/>
    <mergeCell ref="M434:M436"/>
    <mergeCell ref="N434:N436"/>
    <mergeCell ref="O434:O436"/>
    <mergeCell ref="P434:P436"/>
    <mergeCell ref="Q434:Q436"/>
    <mergeCell ref="R434:R436"/>
    <mergeCell ref="S434:S436"/>
    <mergeCell ref="T434:T436"/>
    <mergeCell ref="U434:U436"/>
    <mergeCell ref="V434:V436"/>
    <mergeCell ref="W434:W436"/>
    <mergeCell ref="X434:X436"/>
    <mergeCell ref="Y434:Y436"/>
    <mergeCell ref="Z434:Z436"/>
    <mergeCell ref="AA434:AA436"/>
    <mergeCell ref="AB434:AB436"/>
    <mergeCell ref="AC434:AC436"/>
    <mergeCell ref="AD434:AD436"/>
    <mergeCell ref="AE434:AE436"/>
    <mergeCell ref="AF434:AF436"/>
    <mergeCell ref="AG434:AG436"/>
    <mergeCell ref="AH434:AH436"/>
    <mergeCell ref="AI434:AI436"/>
    <mergeCell ref="AJ434:AJ436"/>
    <mergeCell ref="AK434:AK436"/>
    <mergeCell ref="AL434:AL436"/>
    <mergeCell ref="AM434:AM436"/>
    <mergeCell ref="AN434:AN436"/>
    <mergeCell ref="AO434:AO436"/>
    <mergeCell ref="AP434:AP436"/>
    <mergeCell ref="AQ434:AQ436"/>
    <mergeCell ref="C437:C439"/>
    <mergeCell ref="D437:D439"/>
    <mergeCell ref="E437:E439"/>
    <mergeCell ref="F437:F439"/>
    <mergeCell ref="G437:G439"/>
    <mergeCell ref="H437:H439"/>
    <mergeCell ref="I437:I439"/>
    <mergeCell ref="J437:J439"/>
    <mergeCell ref="K437:K439"/>
    <mergeCell ref="L437:L439"/>
    <mergeCell ref="M437:M439"/>
    <mergeCell ref="N437:N439"/>
    <mergeCell ref="O437:O439"/>
    <mergeCell ref="P437:P439"/>
    <mergeCell ref="Q437:Q439"/>
    <mergeCell ref="R437:R439"/>
    <mergeCell ref="S437:S439"/>
    <mergeCell ref="T437:T439"/>
    <mergeCell ref="U437:U439"/>
    <mergeCell ref="V437:V439"/>
    <mergeCell ref="W437:W439"/>
    <mergeCell ref="X437:X439"/>
    <mergeCell ref="Y437:Y439"/>
    <mergeCell ref="Z437:Z439"/>
    <mergeCell ref="AA437:AA439"/>
    <mergeCell ref="AB437:AB439"/>
    <mergeCell ref="AC437:AC439"/>
    <mergeCell ref="AD437:AD439"/>
    <mergeCell ref="AE437:AE439"/>
    <mergeCell ref="AF437:AF439"/>
    <mergeCell ref="AG437:AG439"/>
    <mergeCell ref="AH437:AH439"/>
    <mergeCell ref="AI437:AI439"/>
    <mergeCell ref="AJ437:AJ439"/>
    <mergeCell ref="AK437:AK439"/>
    <mergeCell ref="AL437:AL439"/>
    <mergeCell ref="AM437:AM439"/>
    <mergeCell ref="AN437:AN439"/>
    <mergeCell ref="AO437:AO439"/>
    <mergeCell ref="AP437:AP439"/>
    <mergeCell ref="AQ437:AQ439"/>
    <mergeCell ref="C440:C442"/>
    <mergeCell ref="D440:D442"/>
    <mergeCell ref="E440:E442"/>
    <mergeCell ref="F440:F442"/>
    <mergeCell ref="G440:G442"/>
    <mergeCell ref="H440:H442"/>
    <mergeCell ref="I440:I442"/>
    <mergeCell ref="J440:J442"/>
    <mergeCell ref="K440:K442"/>
    <mergeCell ref="L440:L442"/>
    <mergeCell ref="M440:M442"/>
    <mergeCell ref="N440:N442"/>
    <mergeCell ref="O440:O442"/>
    <mergeCell ref="P440:P442"/>
    <mergeCell ref="Q440:Q442"/>
    <mergeCell ref="R440:R442"/>
    <mergeCell ref="S440:S442"/>
    <mergeCell ref="T440:T442"/>
    <mergeCell ref="U440:U442"/>
    <mergeCell ref="V440:V442"/>
    <mergeCell ref="W440:W442"/>
    <mergeCell ref="X440:X442"/>
    <mergeCell ref="Y440:Y442"/>
    <mergeCell ref="Z440:Z442"/>
    <mergeCell ref="AA440:AA442"/>
    <mergeCell ref="AB440:AB442"/>
    <mergeCell ref="AC440:AC442"/>
    <mergeCell ref="AD440:AD442"/>
    <mergeCell ref="AE440:AE442"/>
    <mergeCell ref="AF440:AF442"/>
    <mergeCell ref="AG440:AG442"/>
    <mergeCell ref="AH440:AH442"/>
    <mergeCell ref="AI440:AI442"/>
    <mergeCell ref="AJ440:AJ442"/>
    <mergeCell ref="AK440:AK442"/>
    <mergeCell ref="AL440:AL442"/>
    <mergeCell ref="AM440:AM442"/>
    <mergeCell ref="AN440:AN442"/>
    <mergeCell ref="AO440:AO442"/>
    <mergeCell ref="AP440:AP442"/>
    <mergeCell ref="AQ440:AQ442"/>
    <mergeCell ref="C443:C445"/>
    <mergeCell ref="D443:D445"/>
    <mergeCell ref="E443:E445"/>
    <mergeCell ref="F443:F445"/>
    <mergeCell ref="G443:G445"/>
    <mergeCell ref="H443:H445"/>
    <mergeCell ref="I443:I445"/>
    <mergeCell ref="J443:J445"/>
    <mergeCell ref="K443:K445"/>
    <mergeCell ref="L443:L445"/>
    <mergeCell ref="M443:M445"/>
    <mergeCell ref="N443:N445"/>
    <mergeCell ref="O443:O445"/>
    <mergeCell ref="P443:P445"/>
    <mergeCell ref="Q443:Q445"/>
    <mergeCell ref="R443:R445"/>
    <mergeCell ref="S443:S445"/>
    <mergeCell ref="T443:T445"/>
    <mergeCell ref="U443:U445"/>
    <mergeCell ref="V443:V445"/>
    <mergeCell ref="W443:W445"/>
    <mergeCell ref="X443:X445"/>
    <mergeCell ref="Y443:Y445"/>
    <mergeCell ref="Z443:Z445"/>
    <mergeCell ref="AA443:AA445"/>
    <mergeCell ref="AB443:AB445"/>
    <mergeCell ref="AC443:AC445"/>
    <mergeCell ref="AD443:AD445"/>
    <mergeCell ref="AE443:AE445"/>
    <mergeCell ref="AF443:AF445"/>
    <mergeCell ref="AG443:AG445"/>
    <mergeCell ref="AH443:AH445"/>
    <mergeCell ref="AI443:AI445"/>
    <mergeCell ref="AJ443:AJ445"/>
    <mergeCell ref="AK443:AK445"/>
    <mergeCell ref="AL443:AL445"/>
    <mergeCell ref="AM443:AM445"/>
    <mergeCell ref="AN443:AN445"/>
    <mergeCell ref="AO443:AO445"/>
    <mergeCell ref="AP443:AP445"/>
    <mergeCell ref="AQ443:AQ445"/>
    <mergeCell ref="C446:C448"/>
    <mergeCell ref="D446:D448"/>
    <mergeCell ref="E446:E448"/>
    <mergeCell ref="F446:F448"/>
    <mergeCell ref="G446:G448"/>
    <mergeCell ref="H446:H448"/>
    <mergeCell ref="I446:I448"/>
    <mergeCell ref="J446:J448"/>
    <mergeCell ref="K446:K448"/>
    <mergeCell ref="L446:L448"/>
    <mergeCell ref="M446:M448"/>
    <mergeCell ref="N446:N448"/>
    <mergeCell ref="O446:O448"/>
    <mergeCell ref="P446:P448"/>
    <mergeCell ref="Q446:Q448"/>
    <mergeCell ref="R446:R448"/>
    <mergeCell ref="S446:S448"/>
    <mergeCell ref="T446:T448"/>
    <mergeCell ref="U446:U448"/>
    <mergeCell ref="V446:V448"/>
    <mergeCell ref="W446:W448"/>
    <mergeCell ref="X446:X448"/>
    <mergeCell ref="Y446:Y448"/>
    <mergeCell ref="Z446:Z448"/>
    <mergeCell ref="AA446:AA448"/>
    <mergeCell ref="AB446:AB448"/>
    <mergeCell ref="AC446:AC448"/>
    <mergeCell ref="AD446:AD448"/>
    <mergeCell ref="AE446:AE448"/>
    <mergeCell ref="AF446:AF448"/>
    <mergeCell ref="AG446:AG448"/>
    <mergeCell ref="AH446:AH448"/>
    <mergeCell ref="AI446:AI448"/>
    <mergeCell ref="AJ446:AJ448"/>
    <mergeCell ref="AK446:AK448"/>
    <mergeCell ref="AL446:AL448"/>
    <mergeCell ref="AM446:AM448"/>
    <mergeCell ref="AN446:AN448"/>
    <mergeCell ref="AO446:AO448"/>
    <mergeCell ref="AP446:AP448"/>
    <mergeCell ref="AQ446:AQ448"/>
    <mergeCell ref="C449:C451"/>
    <mergeCell ref="D449:D451"/>
    <mergeCell ref="E449:E451"/>
    <mergeCell ref="F449:F451"/>
    <mergeCell ref="G449:G451"/>
    <mergeCell ref="H449:H451"/>
    <mergeCell ref="I449:I451"/>
    <mergeCell ref="J449:J451"/>
    <mergeCell ref="K449:K451"/>
    <mergeCell ref="L449:L451"/>
    <mergeCell ref="M449:M451"/>
    <mergeCell ref="N449:N451"/>
    <mergeCell ref="O449:O451"/>
    <mergeCell ref="P449:P451"/>
    <mergeCell ref="Q449:Q451"/>
    <mergeCell ref="R449:R451"/>
    <mergeCell ref="S449:S451"/>
    <mergeCell ref="T449:T451"/>
    <mergeCell ref="U449:U451"/>
    <mergeCell ref="V449:V451"/>
    <mergeCell ref="W449:W451"/>
    <mergeCell ref="X449:X451"/>
    <mergeCell ref="Y449:Y451"/>
    <mergeCell ref="Z449:Z451"/>
    <mergeCell ref="AA449:AA451"/>
    <mergeCell ref="AB449:AB451"/>
    <mergeCell ref="AC449:AC451"/>
    <mergeCell ref="AD449:AD451"/>
    <mergeCell ref="AE449:AE451"/>
    <mergeCell ref="AF449:AF451"/>
    <mergeCell ref="AG449:AG451"/>
    <mergeCell ref="AH449:AH451"/>
    <mergeCell ref="AI449:AI451"/>
    <mergeCell ref="AJ449:AJ451"/>
    <mergeCell ref="AK449:AK451"/>
    <mergeCell ref="AL449:AL451"/>
    <mergeCell ref="AM449:AM451"/>
    <mergeCell ref="AN449:AN451"/>
    <mergeCell ref="AO449:AO451"/>
    <mergeCell ref="AP449:AP451"/>
    <mergeCell ref="AQ449:AQ451"/>
    <mergeCell ref="C452:C454"/>
    <mergeCell ref="D452:D454"/>
    <mergeCell ref="E452:E454"/>
    <mergeCell ref="F452:F454"/>
    <mergeCell ref="G452:G454"/>
    <mergeCell ref="H452:H454"/>
    <mergeCell ref="I452:I454"/>
    <mergeCell ref="J452:J454"/>
    <mergeCell ref="K452:K454"/>
    <mergeCell ref="L452:L454"/>
    <mergeCell ref="M452:M454"/>
    <mergeCell ref="N452:N454"/>
    <mergeCell ref="O452:O454"/>
    <mergeCell ref="P452:P454"/>
    <mergeCell ref="Q452:Q454"/>
    <mergeCell ref="R452:R454"/>
    <mergeCell ref="S452:S454"/>
    <mergeCell ref="T452:T454"/>
    <mergeCell ref="U452:U454"/>
    <mergeCell ref="V452:V454"/>
    <mergeCell ref="W452:W454"/>
    <mergeCell ref="X452:X454"/>
    <mergeCell ref="Y452:Y454"/>
    <mergeCell ref="Z452:Z454"/>
    <mergeCell ref="AA452:AA454"/>
    <mergeCell ref="AB452:AB454"/>
    <mergeCell ref="AC452:AC454"/>
    <mergeCell ref="AD452:AD454"/>
    <mergeCell ref="AE452:AE454"/>
    <mergeCell ref="AF452:AF454"/>
    <mergeCell ref="AG452:AG454"/>
    <mergeCell ref="AH452:AH454"/>
    <mergeCell ref="AI452:AI454"/>
    <mergeCell ref="AJ452:AJ454"/>
    <mergeCell ref="AK452:AK454"/>
    <mergeCell ref="AL452:AL454"/>
    <mergeCell ref="AM452:AM454"/>
    <mergeCell ref="AN452:AN454"/>
    <mergeCell ref="AO452:AO454"/>
    <mergeCell ref="AP452:AP454"/>
    <mergeCell ref="AQ452:AQ454"/>
    <mergeCell ref="C455:C457"/>
    <mergeCell ref="D455:D457"/>
    <mergeCell ref="E455:E457"/>
    <mergeCell ref="F455:F457"/>
    <mergeCell ref="G455:G457"/>
    <mergeCell ref="H455:H457"/>
    <mergeCell ref="I455:I457"/>
    <mergeCell ref="J455:J457"/>
    <mergeCell ref="K455:K457"/>
    <mergeCell ref="L455:L457"/>
    <mergeCell ref="M455:M457"/>
    <mergeCell ref="N455:N457"/>
    <mergeCell ref="O455:O457"/>
    <mergeCell ref="P455:P457"/>
    <mergeCell ref="Q455:Q457"/>
    <mergeCell ref="R455:R457"/>
    <mergeCell ref="S455:S457"/>
    <mergeCell ref="T455:T457"/>
    <mergeCell ref="U455:U457"/>
    <mergeCell ref="V455:V457"/>
    <mergeCell ref="W455:W457"/>
    <mergeCell ref="X455:X457"/>
    <mergeCell ref="Y455:Y457"/>
    <mergeCell ref="Z455:Z457"/>
    <mergeCell ref="AA455:AA457"/>
    <mergeCell ref="AB455:AB457"/>
    <mergeCell ref="AC455:AC457"/>
    <mergeCell ref="AD455:AD457"/>
    <mergeCell ref="AE455:AE457"/>
    <mergeCell ref="AF455:AF457"/>
    <mergeCell ref="AG455:AG457"/>
    <mergeCell ref="AH455:AH457"/>
    <mergeCell ref="AI455:AI457"/>
    <mergeCell ref="AJ455:AJ457"/>
    <mergeCell ref="AK455:AK457"/>
    <mergeCell ref="AL455:AL457"/>
    <mergeCell ref="AM455:AM457"/>
    <mergeCell ref="AN455:AN457"/>
    <mergeCell ref="AO455:AO457"/>
    <mergeCell ref="AP455:AP457"/>
    <mergeCell ref="AQ455:AQ457"/>
    <mergeCell ref="C458:C460"/>
    <mergeCell ref="D458:D460"/>
    <mergeCell ref="E458:E460"/>
    <mergeCell ref="F458:F460"/>
    <mergeCell ref="G458:G460"/>
    <mergeCell ref="H458:H460"/>
    <mergeCell ref="I458:I460"/>
    <mergeCell ref="J458:J460"/>
    <mergeCell ref="K458:K460"/>
    <mergeCell ref="L458:L460"/>
    <mergeCell ref="M458:M460"/>
    <mergeCell ref="N458:N460"/>
    <mergeCell ref="O458:O460"/>
    <mergeCell ref="P458:P460"/>
    <mergeCell ref="Q458:Q460"/>
    <mergeCell ref="R458:R460"/>
    <mergeCell ref="S458:S460"/>
    <mergeCell ref="T458:T460"/>
    <mergeCell ref="U458:U460"/>
    <mergeCell ref="V458:V460"/>
    <mergeCell ref="W458:W460"/>
    <mergeCell ref="X458:X460"/>
    <mergeCell ref="Y458:Y460"/>
    <mergeCell ref="Z458:Z460"/>
    <mergeCell ref="AA458:AA460"/>
    <mergeCell ref="AB458:AB460"/>
    <mergeCell ref="AC458:AC460"/>
    <mergeCell ref="AD458:AD460"/>
    <mergeCell ref="AE458:AE460"/>
    <mergeCell ref="AF458:AF460"/>
    <mergeCell ref="AG458:AG460"/>
    <mergeCell ref="AH458:AH460"/>
    <mergeCell ref="AI458:AI460"/>
    <mergeCell ref="AJ458:AJ460"/>
    <mergeCell ref="AK458:AK460"/>
    <mergeCell ref="AL458:AL460"/>
    <mergeCell ref="AM458:AM460"/>
    <mergeCell ref="AN458:AN460"/>
    <mergeCell ref="AO458:AO460"/>
    <mergeCell ref="AP458:AP460"/>
    <mergeCell ref="AQ458:AQ460"/>
    <mergeCell ref="C461:C463"/>
    <mergeCell ref="D461:D463"/>
    <mergeCell ref="E461:E463"/>
    <mergeCell ref="F461:F463"/>
    <mergeCell ref="G461:G463"/>
    <mergeCell ref="H461:H463"/>
    <mergeCell ref="I461:I463"/>
    <mergeCell ref="J461:J463"/>
    <mergeCell ref="K461:K463"/>
    <mergeCell ref="L461:L463"/>
    <mergeCell ref="M461:M463"/>
    <mergeCell ref="N461:N463"/>
    <mergeCell ref="O461:O463"/>
    <mergeCell ref="P461:P463"/>
    <mergeCell ref="Q461:Q463"/>
    <mergeCell ref="R461:R463"/>
    <mergeCell ref="S461:S463"/>
    <mergeCell ref="T461:T463"/>
    <mergeCell ref="U461:U463"/>
    <mergeCell ref="V461:V463"/>
    <mergeCell ref="W461:W463"/>
    <mergeCell ref="X461:X463"/>
    <mergeCell ref="Y461:Y463"/>
    <mergeCell ref="Z461:Z463"/>
    <mergeCell ref="AA461:AA463"/>
    <mergeCell ref="AB461:AB463"/>
    <mergeCell ref="AC461:AC463"/>
    <mergeCell ref="AD461:AD463"/>
    <mergeCell ref="AE461:AE463"/>
    <mergeCell ref="AF461:AF463"/>
    <mergeCell ref="AG461:AG463"/>
    <mergeCell ref="AH461:AH463"/>
    <mergeCell ref="AI461:AI463"/>
    <mergeCell ref="AJ461:AJ463"/>
    <mergeCell ref="AK461:AK463"/>
    <mergeCell ref="AL461:AL463"/>
    <mergeCell ref="AM461:AM463"/>
    <mergeCell ref="AN461:AN463"/>
    <mergeCell ref="AO461:AO463"/>
    <mergeCell ref="AP461:AP463"/>
    <mergeCell ref="AQ461:AQ463"/>
    <mergeCell ref="C505:C507"/>
    <mergeCell ref="D505:D507"/>
    <mergeCell ref="E505:E507"/>
    <mergeCell ref="F505:F507"/>
    <mergeCell ref="G505:G507"/>
    <mergeCell ref="H505:H507"/>
    <mergeCell ref="I505:I507"/>
    <mergeCell ref="J505:J507"/>
    <mergeCell ref="K505:K507"/>
    <mergeCell ref="L505:L507"/>
    <mergeCell ref="M505:M507"/>
    <mergeCell ref="N505:N507"/>
    <mergeCell ref="O505:O507"/>
    <mergeCell ref="P505:P507"/>
    <mergeCell ref="Q505:Q507"/>
    <mergeCell ref="R505:R507"/>
    <mergeCell ref="S505:S507"/>
    <mergeCell ref="T505:T507"/>
    <mergeCell ref="U505:U507"/>
    <mergeCell ref="V505:V507"/>
    <mergeCell ref="W505:W507"/>
    <mergeCell ref="X505:X507"/>
    <mergeCell ref="Y505:Y507"/>
    <mergeCell ref="Z505:Z507"/>
    <mergeCell ref="AA505:AA507"/>
    <mergeCell ref="AB505:AB507"/>
    <mergeCell ref="AC505:AC507"/>
    <mergeCell ref="AD505:AD507"/>
    <mergeCell ref="AE505:AE507"/>
    <mergeCell ref="AF505:AF507"/>
    <mergeCell ref="AG505:AG507"/>
    <mergeCell ref="AH505:AH507"/>
    <mergeCell ref="AI505:AI507"/>
    <mergeCell ref="AJ505:AJ507"/>
    <mergeCell ref="AK505:AK507"/>
    <mergeCell ref="AL505:AL507"/>
    <mergeCell ref="AM505:AM507"/>
    <mergeCell ref="AN505:AN507"/>
    <mergeCell ref="AO505:AO507"/>
    <mergeCell ref="AP505:AP507"/>
    <mergeCell ref="AQ505:AQ507"/>
    <mergeCell ref="C508:C510"/>
    <mergeCell ref="D508:D510"/>
    <mergeCell ref="E508:E510"/>
    <mergeCell ref="F508:F510"/>
    <mergeCell ref="G508:G510"/>
    <mergeCell ref="H508:H510"/>
    <mergeCell ref="I508:I510"/>
    <mergeCell ref="J508:J510"/>
    <mergeCell ref="K508:K510"/>
    <mergeCell ref="L508:L510"/>
    <mergeCell ref="M508:M510"/>
    <mergeCell ref="N508:N510"/>
    <mergeCell ref="O508:O510"/>
    <mergeCell ref="P508:P510"/>
    <mergeCell ref="Q508:Q510"/>
    <mergeCell ref="R508:R510"/>
    <mergeCell ref="S508:S510"/>
    <mergeCell ref="T508:T510"/>
    <mergeCell ref="U508:U510"/>
    <mergeCell ref="V508:V510"/>
    <mergeCell ref="W508:W510"/>
    <mergeCell ref="X508:X510"/>
    <mergeCell ref="Y508:Y510"/>
    <mergeCell ref="Z508:Z510"/>
    <mergeCell ref="AA508:AA510"/>
    <mergeCell ref="AB508:AB510"/>
    <mergeCell ref="AC508:AC510"/>
    <mergeCell ref="AD508:AD510"/>
    <mergeCell ref="AE508:AE510"/>
    <mergeCell ref="AF508:AF510"/>
    <mergeCell ref="AG508:AG510"/>
    <mergeCell ref="AH508:AH510"/>
    <mergeCell ref="AI508:AI510"/>
    <mergeCell ref="AJ508:AJ510"/>
    <mergeCell ref="AK508:AK510"/>
    <mergeCell ref="AL508:AL510"/>
    <mergeCell ref="AM508:AM510"/>
    <mergeCell ref="AN508:AN510"/>
    <mergeCell ref="AO508:AO510"/>
    <mergeCell ref="AP508:AP510"/>
    <mergeCell ref="AQ508:AQ510"/>
    <mergeCell ref="C511:C513"/>
    <mergeCell ref="D511:D513"/>
    <mergeCell ref="E511:E513"/>
    <mergeCell ref="F511:F513"/>
    <mergeCell ref="G511:G513"/>
    <mergeCell ref="H511:H513"/>
    <mergeCell ref="I511:I513"/>
    <mergeCell ref="J511:J513"/>
    <mergeCell ref="K511:K513"/>
    <mergeCell ref="L511:L513"/>
    <mergeCell ref="M511:M513"/>
    <mergeCell ref="N511:N513"/>
    <mergeCell ref="O511:O513"/>
    <mergeCell ref="P511:P513"/>
    <mergeCell ref="Q511:Q513"/>
    <mergeCell ref="R511:R513"/>
    <mergeCell ref="S511:S513"/>
    <mergeCell ref="T511:T513"/>
    <mergeCell ref="U511:U513"/>
    <mergeCell ref="V511:V513"/>
    <mergeCell ref="W511:W513"/>
    <mergeCell ref="X511:X513"/>
    <mergeCell ref="Y511:Y513"/>
    <mergeCell ref="Z511:Z513"/>
    <mergeCell ref="AA511:AA513"/>
    <mergeCell ref="AB511:AB513"/>
    <mergeCell ref="AC511:AC513"/>
    <mergeCell ref="AD511:AD513"/>
    <mergeCell ref="AE511:AE513"/>
    <mergeCell ref="AF511:AF513"/>
    <mergeCell ref="AG511:AG513"/>
    <mergeCell ref="AH511:AH513"/>
    <mergeCell ref="AI511:AI513"/>
    <mergeCell ref="AJ511:AJ513"/>
    <mergeCell ref="AK511:AK513"/>
    <mergeCell ref="AL511:AL513"/>
    <mergeCell ref="AM511:AM513"/>
    <mergeCell ref="AN511:AN513"/>
    <mergeCell ref="AO511:AO513"/>
    <mergeCell ref="AP511:AP513"/>
    <mergeCell ref="AQ511:AQ513"/>
    <mergeCell ref="C514:C516"/>
    <mergeCell ref="D514:D516"/>
    <mergeCell ref="E514:E516"/>
    <mergeCell ref="F514:F516"/>
    <mergeCell ref="G514:G516"/>
    <mergeCell ref="H514:H516"/>
    <mergeCell ref="I514:I516"/>
    <mergeCell ref="J514:J516"/>
    <mergeCell ref="K514:K516"/>
    <mergeCell ref="L514:L516"/>
    <mergeCell ref="M514:M516"/>
    <mergeCell ref="N514:N516"/>
    <mergeCell ref="O514:O516"/>
    <mergeCell ref="P514:P516"/>
    <mergeCell ref="Q514:Q516"/>
    <mergeCell ref="R514:R516"/>
    <mergeCell ref="S514:S516"/>
    <mergeCell ref="T514:T516"/>
    <mergeCell ref="U514:U516"/>
    <mergeCell ref="V514:V516"/>
    <mergeCell ref="W514:W516"/>
    <mergeCell ref="X514:X516"/>
    <mergeCell ref="Y514:Y516"/>
    <mergeCell ref="Z514:Z516"/>
    <mergeCell ref="AA514:AA516"/>
    <mergeCell ref="AB514:AB516"/>
    <mergeCell ref="AC514:AC516"/>
    <mergeCell ref="AD514:AD516"/>
    <mergeCell ref="AE514:AE516"/>
    <mergeCell ref="AF514:AF516"/>
    <mergeCell ref="AG514:AG516"/>
    <mergeCell ref="AH514:AH516"/>
    <mergeCell ref="AI514:AI516"/>
    <mergeCell ref="AJ514:AJ516"/>
    <mergeCell ref="AK514:AK516"/>
    <mergeCell ref="AL514:AL516"/>
    <mergeCell ref="AM514:AM516"/>
    <mergeCell ref="AN514:AN516"/>
    <mergeCell ref="AO514:AO516"/>
    <mergeCell ref="AP514:AP516"/>
    <mergeCell ref="AQ514:AQ516"/>
    <mergeCell ref="C517:C519"/>
    <mergeCell ref="D517:D519"/>
    <mergeCell ref="E517:E519"/>
    <mergeCell ref="F517:F519"/>
    <mergeCell ref="G517:G519"/>
    <mergeCell ref="H517:H519"/>
    <mergeCell ref="I517:I519"/>
    <mergeCell ref="J517:J519"/>
    <mergeCell ref="K517:K519"/>
    <mergeCell ref="L517:L519"/>
    <mergeCell ref="M517:M519"/>
    <mergeCell ref="N517:N519"/>
    <mergeCell ref="O517:O519"/>
    <mergeCell ref="P517:P519"/>
    <mergeCell ref="Q517:Q519"/>
    <mergeCell ref="R517:R519"/>
    <mergeCell ref="S517:S519"/>
    <mergeCell ref="T517:T519"/>
    <mergeCell ref="U517:U519"/>
    <mergeCell ref="V517:V519"/>
    <mergeCell ref="W517:W519"/>
    <mergeCell ref="X517:X519"/>
    <mergeCell ref="Y517:Y519"/>
    <mergeCell ref="Z517:Z519"/>
    <mergeCell ref="AA517:AA519"/>
    <mergeCell ref="AB517:AB519"/>
    <mergeCell ref="AC517:AC519"/>
    <mergeCell ref="AD517:AD519"/>
    <mergeCell ref="AE517:AE519"/>
    <mergeCell ref="AF517:AF519"/>
    <mergeCell ref="AG517:AG519"/>
    <mergeCell ref="AH517:AH519"/>
    <mergeCell ref="AI517:AI519"/>
    <mergeCell ref="AJ517:AJ519"/>
    <mergeCell ref="AK517:AK519"/>
    <mergeCell ref="AL517:AL519"/>
    <mergeCell ref="AM517:AM519"/>
    <mergeCell ref="AN517:AN519"/>
    <mergeCell ref="AO517:AO519"/>
    <mergeCell ref="AP517:AP519"/>
    <mergeCell ref="AQ517:AQ519"/>
    <mergeCell ref="C520:C522"/>
    <mergeCell ref="D520:D522"/>
    <mergeCell ref="E520:E522"/>
    <mergeCell ref="F520:F522"/>
    <mergeCell ref="G520:G522"/>
    <mergeCell ref="H520:H522"/>
    <mergeCell ref="I520:I522"/>
    <mergeCell ref="J520:J522"/>
    <mergeCell ref="K520:K522"/>
    <mergeCell ref="L520:L522"/>
    <mergeCell ref="M520:M522"/>
    <mergeCell ref="N520:N522"/>
    <mergeCell ref="O520:O522"/>
    <mergeCell ref="P520:P522"/>
    <mergeCell ref="Q520:Q522"/>
    <mergeCell ref="R520:R522"/>
    <mergeCell ref="S520:S522"/>
    <mergeCell ref="T520:T522"/>
    <mergeCell ref="U520:U522"/>
    <mergeCell ref="V520:V522"/>
    <mergeCell ref="W520:W522"/>
    <mergeCell ref="X520:X522"/>
    <mergeCell ref="Y520:Y522"/>
    <mergeCell ref="Z520:Z522"/>
    <mergeCell ref="AA520:AA522"/>
    <mergeCell ref="AB520:AB522"/>
    <mergeCell ref="AC520:AC522"/>
    <mergeCell ref="AD520:AD522"/>
    <mergeCell ref="AE520:AE522"/>
    <mergeCell ref="AF520:AF522"/>
    <mergeCell ref="AG520:AG522"/>
    <mergeCell ref="AH520:AH522"/>
    <mergeCell ref="AI520:AI522"/>
    <mergeCell ref="AJ520:AJ522"/>
    <mergeCell ref="AK520:AK522"/>
    <mergeCell ref="AL520:AL522"/>
    <mergeCell ref="AM520:AM522"/>
    <mergeCell ref="AN520:AN522"/>
    <mergeCell ref="AO520:AO522"/>
    <mergeCell ref="AP520:AP522"/>
    <mergeCell ref="AQ520:AQ522"/>
    <mergeCell ref="C523:C525"/>
    <mergeCell ref="D523:D525"/>
    <mergeCell ref="E523:E525"/>
    <mergeCell ref="F523:F525"/>
    <mergeCell ref="G523:G525"/>
    <mergeCell ref="H523:H525"/>
    <mergeCell ref="I523:I525"/>
    <mergeCell ref="J523:J525"/>
    <mergeCell ref="K523:K525"/>
    <mergeCell ref="L523:L525"/>
    <mergeCell ref="M523:M525"/>
    <mergeCell ref="N523:N525"/>
    <mergeCell ref="O523:O525"/>
    <mergeCell ref="P523:P525"/>
    <mergeCell ref="Q523:Q525"/>
    <mergeCell ref="R523:R525"/>
    <mergeCell ref="S523:S525"/>
    <mergeCell ref="T523:T525"/>
    <mergeCell ref="U523:U525"/>
    <mergeCell ref="V523:V525"/>
    <mergeCell ref="W523:W525"/>
    <mergeCell ref="X523:X525"/>
    <mergeCell ref="Y523:Y525"/>
    <mergeCell ref="Z523:Z525"/>
    <mergeCell ref="AA523:AA525"/>
    <mergeCell ref="AB523:AB525"/>
    <mergeCell ref="AC523:AC525"/>
    <mergeCell ref="AD523:AD525"/>
    <mergeCell ref="AE523:AE525"/>
    <mergeCell ref="AF523:AF525"/>
    <mergeCell ref="AG523:AG525"/>
    <mergeCell ref="AH523:AH525"/>
    <mergeCell ref="AI523:AI525"/>
    <mergeCell ref="AJ523:AJ525"/>
    <mergeCell ref="AK523:AK525"/>
    <mergeCell ref="AL523:AL525"/>
    <mergeCell ref="AM523:AM525"/>
    <mergeCell ref="AN523:AN525"/>
    <mergeCell ref="AO523:AO525"/>
    <mergeCell ref="AP523:AP525"/>
    <mergeCell ref="AQ523:AQ525"/>
    <mergeCell ref="C526:C528"/>
    <mergeCell ref="D526:D528"/>
    <mergeCell ref="E526:E528"/>
    <mergeCell ref="F526:F528"/>
    <mergeCell ref="G526:G528"/>
    <mergeCell ref="H526:H528"/>
    <mergeCell ref="I526:I528"/>
    <mergeCell ref="J526:J528"/>
    <mergeCell ref="K526:K528"/>
    <mergeCell ref="L526:L528"/>
    <mergeCell ref="M526:M528"/>
    <mergeCell ref="N526:N528"/>
    <mergeCell ref="O526:O528"/>
    <mergeCell ref="P526:P528"/>
    <mergeCell ref="Q526:Q528"/>
    <mergeCell ref="R526:R528"/>
    <mergeCell ref="S526:S528"/>
    <mergeCell ref="T526:T528"/>
    <mergeCell ref="U526:U528"/>
    <mergeCell ref="V526:V528"/>
    <mergeCell ref="W526:W528"/>
    <mergeCell ref="X526:X528"/>
    <mergeCell ref="Y526:Y528"/>
    <mergeCell ref="Z526:Z528"/>
    <mergeCell ref="AA526:AA528"/>
    <mergeCell ref="AB526:AB528"/>
    <mergeCell ref="AC526:AC528"/>
    <mergeCell ref="AD526:AD528"/>
    <mergeCell ref="AE526:AE528"/>
    <mergeCell ref="AF526:AF528"/>
    <mergeCell ref="AG526:AG528"/>
    <mergeCell ref="AH526:AH528"/>
    <mergeCell ref="AI526:AI528"/>
    <mergeCell ref="AJ526:AJ528"/>
    <mergeCell ref="AK526:AK528"/>
    <mergeCell ref="AL526:AL528"/>
    <mergeCell ref="AM526:AM528"/>
    <mergeCell ref="AN526:AN528"/>
    <mergeCell ref="AO526:AO528"/>
    <mergeCell ref="AP526:AP528"/>
    <mergeCell ref="AQ526:AQ528"/>
    <mergeCell ref="C529:C531"/>
    <mergeCell ref="D529:D531"/>
    <mergeCell ref="E529:E531"/>
    <mergeCell ref="F529:F531"/>
    <mergeCell ref="G529:G531"/>
    <mergeCell ref="H529:H531"/>
    <mergeCell ref="I529:I531"/>
    <mergeCell ref="J529:J531"/>
    <mergeCell ref="K529:K531"/>
    <mergeCell ref="L529:L531"/>
    <mergeCell ref="M529:M531"/>
    <mergeCell ref="N529:N531"/>
    <mergeCell ref="O529:O531"/>
    <mergeCell ref="P529:P531"/>
    <mergeCell ref="Q529:Q531"/>
    <mergeCell ref="R529:R531"/>
    <mergeCell ref="S529:S531"/>
    <mergeCell ref="T529:T531"/>
    <mergeCell ref="U529:U531"/>
    <mergeCell ref="V529:V531"/>
    <mergeCell ref="W529:W531"/>
    <mergeCell ref="X529:X531"/>
    <mergeCell ref="Y529:Y531"/>
    <mergeCell ref="Z529:Z531"/>
    <mergeCell ref="AA529:AA531"/>
    <mergeCell ref="AB529:AB531"/>
    <mergeCell ref="AC529:AC531"/>
    <mergeCell ref="AD529:AD531"/>
    <mergeCell ref="AE529:AE531"/>
    <mergeCell ref="AF529:AF531"/>
    <mergeCell ref="AG529:AG531"/>
    <mergeCell ref="AH529:AH531"/>
    <mergeCell ref="AI529:AI531"/>
    <mergeCell ref="AJ529:AJ531"/>
    <mergeCell ref="AK529:AK531"/>
    <mergeCell ref="AL529:AL531"/>
    <mergeCell ref="AM529:AM531"/>
    <mergeCell ref="AN529:AN531"/>
    <mergeCell ref="AO529:AO531"/>
    <mergeCell ref="AP529:AP531"/>
    <mergeCell ref="AQ529:AQ531"/>
    <mergeCell ref="C532:C534"/>
    <mergeCell ref="D532:D534"/>
    <mergeCell ref="E532:E534"/>
    <mergeCell ref="F532:F534"/>
    <mergeCell ref="G532:G534"/>
    <mergeCell ref="H532:H534"/>
    <mergeCell ref="I532:I534"/>
    <mergeCell ref="J532:J534"/>
    <mergeCell ref="K532:K534"/>
    <mergeCell ref="L532:L534"/>
    <mergeCell ref="M532:M534"/>
    <mergeCell ref="N532:N534"/>
    <mergeCell ref="O532:O534"/>
    <mergeCell ref="P532:P534"/>
    <mergeCell ref="Q532:Q534"/>
    <mergeCell ref="R532:R534"/>
    <mergeCell ref="S532:S534"/>
    <mergeCell ref="T532:T534"/>
    <mergeCell ref="U532:U534"/>
    <mergeCell ref="V532:V534"/>
    <mergeCell ref="W532:W534"/>
    <mergeCell ref="X532:X534"/>
    <mergeCell ref="Y532:Y534"/>
    <mergeCell ref="Z532:Z534"/>
    <mergeCell ref="AA532:AA534"/>
    <mergeCell ref="AB532:AB534"/>
    <mergeCell ref="AC532:AC534"/>
    <mergeCell ref="AD532:AD534"/>
    <mergeCell ref="AE532:AE534"/>
    <mergeCell ref="AF532:AF534"/>
    <mergeCell ref="AG532:AG534"/>
    <mergeCell ref="AH532:AH534"/>
    <mergeCell ref="AI532:AI534"/>
    <mergeCell ref="AJ532:AJ534"/>
    <mergeCell ref="AK532:AK534"/>
    <mergeCell ref="AL532:AL534"/>
    <mergeCell ref="AM532:AM534"/>
    <mergeCell ref="AN532:AN534"/>
    <mergeCell ref="AO532:AO534"/>
    <mergeCell ref="AP532:AP534"/>
    <mergeCell ref="AQ532:AQ534"/>
    <mergeCell ref="C535:C537"/>
    <mergeCell ref="D535:D537"/>
    <mergeCell ref="E535:E537"/>
    <mergeCell ref="F535:F537"/>
    <mergeCell ref="G535:G537"/>
    <mergeCell ref="H535:H537"/>
    <mergeCell ref="I535:I537"/>
    <mergeCell ref="J535:J537"/>
    <mergeCell ref="K535:K537"/>
    <mergeCell ref="L535:L537"/>
    <mergeCell ref="M535:M537"/>
    <mergeCell ref="N535:N537"/>
    <mergeCell ref="O535:O537"/>
    <mergeCell ref="P535:P537"/>
    <mergeCell ref="Q535:Q537"/>
    <mergeCell ref="R535:R537"/>
    <mergeCell ref="S535:S537"/>
    <mergeCell ref="T535:T537"/>
    <mergeCell ref="U535:U537"/>
    <mergeCell ref="V535:V537"/>
    <mergeCell ref="W535:W537"/>
    <mergeCell ref="X535:X537"/>
    <mergeCell ref="Y535:Y537"/>
    <mergeCell ref="Z535:Z537"/>
    <mergeCell ref="AA535:AA537"/>
    <mergeCell ref="AB535:AB537"/>
    <mergeCell ref="AC535:AC537"/>
    <mergeCell ref="AD535:AD537"/>
    <mergeCell ref="AE535:AE537"/>
    <mergeCell ref="AF535:AF537"/>
    <mergeCell ref="AG535:AG537"/>
    <mergeCell ref="AH535:AH537"/>
    <mergeCell ref="AI535:AI537"/>
    <mergeCell ref="AJ535:AJ537"/>
    <mergeCell ref="AK535:AK537"/>
    <mergeCell ref="AL535:AL537"/>
    <mergeCell ref="AM535:AM537"/>
    <mergeCell ref="AN535:AN537"/>
    <mergeCell ref="AO535:AO537"/>
    <mergeCell ref="AP535:AP537"/>
    <mergeCell ref="AQ535:AQ537"/>
    <mergeCell ref="C538:C540"/>
    <mergeCell ref="D538:D540"/>
    <mergeCell ref="E538:E540"/>
    <mergeCell ref="F538:F540"/>
    <mergeCell ref="G538:G540"/>
    <mergeCell ref="H538:H540"/>
    <mergeCell ref="I538:I540"/>
    <mergeCell ref="J538:J540"/>
    <mergeCell ref="K538:K540"/>
    <mergeCell ref="L538:L540"/>
    <mergeCell ref="M538:M540"/>
    <mergeCell ref="N538:N540"/>
    <mergeCell ref="O538:O540"/>
    <mergeCell ref="P538:P540"/>
    <mergeCell ref="Q538:Q540"/>
    <mergeCell ref="R538:R540"/>
    <mergeCell ref="S538:S540"/>
    <mergeCell ref="T538:T540"/>
    <mergeCell ref="U538:U540"/>
    <mergeCell ref="V538:V540"/>
    <mergeCell ref="W538:W540"/>
    <mergeCell ref="X538:X540"/>
    <mergeCell ref="Y538:Y540"/>
    <mergeCell ref="Z538:Z540"/>
    <mergeCell ref="AA538:AA540"/>
    <mergeCell ref="AB538:AB540"/>
    <mergeCell ref="AC538:AC540"/>
    <mergeCell ref="AD538:AD540"/>
    <mergeCell ref="AE538:AE540"/>
    <mergeCell ref="AF538:AF540"/>
    <mergeCell ref="AG538:AG540"/>
    <mergeCell ref="AH538:AH540"/>
    <mergeCell ref="AI538:AI540"/>
    <mergeCell ref="AJ538:AJ540"/>
    <mergeCell ref="AK538:AK540"/>
    <mergeCell ref="AL538:AL540"/>
    <mergeCell ref="AM538:AM540"/>
    <mergeCell ref="AN538:AN540"/>
    <mergeCell ref="AO538:AO540"/>
    <mergeCell ref="AP538:AP540"/>
    <mergeCell ref="AQ538:AQ540"/>
    <mergeCell ref="C541:C543"/>
    <mergeCell ref="D541:D543"/>
    <mergeCell ref="E541:E543"/>
    <mergeCell ref="F541:F543"/>
    <mergeCell ref="G541:G543"/>
    <mergeCell ref="H541:H543"/>
    <mergeCell ref="I541:I543"/>
    <mergeCell ref="J541:J543"/>
    <mergeCell ref="K541:K543"/>
    <mergeCell ref="L541:L543"/>
    <mergeCell ref="M541:M543"/>
    <mergeCell ref="N541:N543"/>
    <mergeCell ref="O541:O543"/>
    <mergeCell ref="P541:P543"/>
    <mergeCell ref="Q541:Q543"/>
    <mergeCell ref="R541:R543"/>
    <mergeCell ref="S541:S543"/>
    <mergeCell ref="T541:T543"/>
    <mergeCell ref="U541:U543"/>
    <mergeCell ref="V541:V543"/>
    <mergeCell ref="W541:W543"/>
    <mergeCell ref="X541:X543"/>
    <mergeCell ref="Y541:Y543"/>
    <mergeCell ref="Z541:Z543"/>
    <mergeCell ref="AA541:AA543"/>
    <mergeCell ref="AB541:AB543"/>
    <mergeCell ref="AC541:AC543"/>
    <mergeCell ref="AD541:AD543"/>
    <mergeCell ref="AE541:AE543"/>
    <mergeCell ref="AF541:AF543"/>
    <mergeCell ref="AG541:AG543"/>
    <mergeCell ref="AH541:AH543"/>
    <mergeCell ref="AI541:AI543"/>
    <mergeCell ref="AJ541:AJ543"/>
    <mergeCell ref="AK541:AK543"/>
    <mergeCell ref="AL541:AL543"/>
    <mergeCell ref="AM541:AM543"/>
    <mergeCell ref="AN541:AN543"/>
    <mergeCell ref="AO541:AO543"/>
    <mergeCell ref="AP541:AP543"/>
    <mergeCell ref="AQ541:AQ543"/>
    <mergeCell ref="C547:C549"/>
    <mergeCell ref="D547:D549"/>
    <mergeCell ref="E547:E549"/>
    <mergeCell ref="F547:F549"/>
    <mergeCell ref="G547:G549"/>
    <mergeCell ref="H547:H549"/>
    <mergeCell ref="I547:I549"/>
    <mergeCell ref="J547:J549"/>
    <mergeCell ref="K547:K549"/>
    <mergeCell ref="L547:L549"/>
    <mergeCell ref="M547:M549"/>
    <mergeCell ref="N547:N549"/>
    <mergeCell ref="O547:O549"/>
    <mergeCell ref="P547:P549"/>
    <mergeCell ref="Q547:Q549"/>
    <mergeCell ref="R547:R549"/>
    <mergeCell ref="S547:S549"/>
    <mergeCell ref="T547:T549"/>
    <mergeCell ref="U547:U549"/>
    <mergeCell ref="V547:V549"/>
    <mergeCell ref="W547:W549"/>
    <mergeCell ref="X547:X549"/>
    <mergeCell ref="Y547:Y549"/>
    <mergeCell ref="Z547:Z549"/>
    <mergeCell ref="AA547:AA549"/>
    <mergeCell ref="AB547:AB549"/>
    <mergeCell ref="AC547:AC549"/>
    <mergeCell ref="AD547:AD549"/>
    <mergeCell ref="AE547:AE549"/>
    <mergeCell ref="AF547:AF549"/>
    <mergeCell ref="AG547:AG549"/>
    <mergeCell ref="AH547:AH549"/>
    <mergeCell ref="AI547:AI549"/>
    <mergeCell ref="AJ547:AJ549"/>
    <mergeCell ref="AK547:AK549"/>
    <mergeCell ref="AL547:AL549"/>
    <mergeCell ref="AM547:AM549"/>
    <mergeCell ref="AN547:AN549"/>
    <mergeCell ref="AO547:AO549"/>
    <mergeCell ref="AP547:AP549"/>
    <mergeCell ref="AQ547:AQ549"/>
    <mergeCell ref="C604:C606"/>
    <mergeCell ref="D604:D606"/>
    <mergeCell ref="E604:E606"/>
    <mergeCell ref="F604:F606"/>
    <mergeCell ref="G604:G606"/>
    <mergeCell ref="H604:H606"/>
    <mergeCell ref="I604:I606"/>
    <mergeCell ref="J604:J606"/>
    <mergeCell ref="K604:K606"/>
    <mergeCell ref="L604:L606"/>
    <mergeCell ref="M604:M606"/>
    <mergeCell ref="N604:N606"/>
    <mergeCell ref="O604:O606"/>
    <mergeCell ref="P604:P606"/>
    <mergeCell ref="Q604:Q606"/>
    <mergeCell ref="R604:R606"/>
    <mergeCell ref="S604:S606"/>
    <mergeCell ref="T604:T606"/>
    <mergeCell ref="U604:U606"/>
    <mergeCell ref="V604:V606"/>
    <mergeCell ref="W604:W606"/>
    <mergeCell ref="X604:X606"/>
    <mergeCell ref="Y604:Y606"/>
    <mergeCell ref="Z604:Z606"/>
    <mergeCell ref="AA604:AA606"/>
    <mergeCell ref="AB604:AB606"/>
    <mergeCell ref="AC604:AC606"/>
    <mergeCell ref="AD604:AD606"/>
    <mergeCell ref="AE604:AE606"/>
    <mergeCell ref="AF604:AF606"/>
    <mergeCell ref="AG604:AG606"/>
    <mergeCell ref="AH604:AH606"/>
    <mergeCell ref="AI604:AI606"/>
    <mergeCell ref="AJ604:AJ606"/>
    <mergeCell ref="AK604:AK606"/>
    <mergeCell ref="AL604:AL606"/>
    <mergeCell ref="AM604:AM606"/>
    <mergeCell ref="AN604:AN606"/>
    <mergeCell ref="AO604:AO606"/>
    <mergeCell ref="AP604:AP606"/>
    <mergeCell ref="AQ604:AQ606"/>
    <mergeCell ref="C607:C609"/>
    <mergeCell ref="D607:D609"/>
    <mergeCell ref="E607:E609"/>
    <mergeCell ref="F607:F609"/>
    <mergeCell ref="G607:G609"/>
    <mergeCell ref="H607:H609"/>
    <mergeCell ref="I607:I609"/>
    <mergeCell ref="J607:J609"/>
    <mergeCell ref="K607:K609"/>
    <mergeCell ref="L607:L609"/>
    <mergeCell ref="M607:M609"/>
    <mergeCell ref="N607:N609"/>
    <mergeCell ref="O607:O609"/>
    <mergeCell ref="P607:P609"/>
    <mergeCell ref="Q607:Q609"/>
    <mergeCell ref="R607:R609"/>
    <mergeCell ref="S607:S609"/>
    <mergeCell ref="T607:T609"/>
    <mergeCell ref="U607:U609"/>
    <mergeCell ref="V607:V609"/>
    <mergeCell ref="W607:W609"/>
    <mergeCell ref="X607:X609"/>
    <mergeCell ref="Y607:Y609"/>
    <mergeCell ref="Z607:Z609"/>
    <mergeCell ref="AA607:AA609"/>
    <mergeCell ref="AB607:AB609"/>
    <mergeCell ref="AC607:AC609"/>
    <mergeCell ref="AD607:AD609"/>
    <mergeCell ref="AE607:AE609"/>
    <mergeCell ref="AF607:AF609"/>
    <mergeCell ref="AG607:AG609"/>
    <mergeCell ref="AH607:AH609"/>
    <mergeCell ref="AI607:AI609"/>
    <mergeCell ref="AJ607:AJ609"/>
    <mergeCell ref="AK607:AK609"/>
    <mergeCell ref="AL607:AL609"/>
    <mergeCell ref="AM607:AM609"/>
    <mergeCell ref="AN607:AN609"/>
    <mergeCell ref="AO607:AO609"/>
    <mergeCell ref="AP607:AP609"/>
    <mergeCell ref="AQ607:AQ609"/>
    <mergeCell ref="C610:C612"/>
    <mergeCell ref="D610:D612"/>
    <mergeCell ref="E610:E612"/>
    <mergeCell ref="F610:F612"/>
    <mergeCell ref="G610:G612"/>
    <mergeCell ref="H610:H612"/>
    <mergeCell ref="I610:I612"/>
    <mergeCell ref="J610:J612"/>
    <mergeCell ref="K610:K612"/>
    <mergeCell ref="L610:L612"/>
    <mergeCell ref="M610:M612"/>
    <mergeCell ref="N610:N612"/>
    <mergeCell ref="O610:O612"/>
    <mergeCell ref="P610:P612"/>
    <mergeCell ref="Q610:Q612"/>
    <mergeCell ref="R610:R612"/>
    <mergeCell ref="S610:S612"/>
    <mergeCell ref="T610:T612"/>
    <mergeCell ref="U610:U612"/>
    <mergeCell ref="V610:V612"/>
    <mergeCell ref="W610:W612"/>
    <mergeCell ref="X610:X612"/>
    <mergeCell ref="Y610:Y612"/>
    <mergeCell ref="Z610:Z612"/>
    <mergeCell ref="AA610:AA612"/>
    <mergeCell ref="AB610:AB612"/>
    <mergeCell ref="AC610:AC612"/>
    <mergeCell ref="AD610:AD612"/>
    <mergeCell ref="AE610:AE612"/>
    <mergeCell ref="AF610:AF612"/>
    <mergeCell ref="AG610:AG612"/>
    <mergeCell ref="AH610:AH612"/>
    <mergeCell ref="AI610:AI612"/>
    <mergeCell ref="AJ610:AJ612"/>
    <mergeCell ref="AK610:AK612"/>
    <mergeCell ref="AL610:AL612"/>
    <mergeCell ref="AM610:AM612"/>
    <mergeCell ref="AN610:AN612"/>
    <mergeCell ref="AO610:AO612"/>
    <mergeCell ref="AP610:AP612"/>
    <mergeCell ref="AQ610:AQ612"/>
    <mergeCell ref="C613:C615"/>
    <mergeCell ref="D613:D615"/>
    <mergeCell ref="E613:E615"/>
    <mergeCell ref="F613:F615"/>
    <mergeCell ref="G613:G615"/>
    <mergeCell ref="H613:H615"/>
    <mergeCell ref="I613:I615"/>
    <mergeCell ref="J613:J615"/>
    <mergeCell ref="K613:K615"/>
    <mergeCell ref="L613:L615"/>
    <mergeCell ref="M613:M615"/>
    <mergeCell ref="N613:N615"/>
    <mergeCell ref="O613:O615"/>
    <mergeCell ref="P613:P615"/>
    <mergeCell ref="Q613:Q615"/>
    <mergeCell ref="R613:R615"/>
    <mergeCell ref="S613:S615"/>
    <mergeCell ref="T613:T615"/>
    <mergeCell ref="U613:U615"/>
    <mergeCell ref="V613:V615"/>
    <mergeCell ref="W613:W615"/>
    <mergeCell ref="X613:X615"/>
    <mergeCell ref="Y613:Y615"/>
    <mergeCell ref="Z613:Z615"/>
    <mergeCell ref="AA613:AA615"/>
    <mergeCell ref="AB613:AB615"/>
    <mergeCell ref="AC613:AC615"/>
    <mergeCell ref="AD613:AD615"/>
    <mergeCell ref="AE613:AE615"/>
    <mergeCell ref="AF613:AF615"/>
    <mergeCell ref="AG613:AG615"/>
    <mergeCell ref="AH613:AH615"/>
    <mergeCell ref="AI613:AI615"/>
    <mergeCell ref="AJ613:AJ615"/>
    <mergeCell ref="AK613:AK615"/>
    <mergeCell ref="AL613:AL615"/>
    <mergeCell ref="AM613:AM615"/>
    <mergeCell ref="AN613:AN615"/>
    <mergeCell ref="AO613:AO615"/>
    <mergeCell ref="AP613:AP615"/>
    <mergeCell ref="AQ613:AQ615"/>
    <mergeCell ref="C619:C621"/>
    <mergeCell ref="D619:D621"/>
    <mergeCell ref="E619:E621"/>
    <mergeCell ref="F619:F621"/>
    <mergeCell ref="G619:G621"/>
    <mergeCell ref="H619:H621"/>
    <mergeCell ref="I619:I621"/>
    <mergeCell ref="J619:J621"/>
    <mergeCell ref="K619:K621"/>
    <mergeCell ref="L619:L621"/>
    <mergeCell ref="M619:M621"/>
    <mergeCell ref="N619:N621"/>
    <mergeCell ref="O619:O621"/>
    <mergeCell ref="P619:P621"/>
    <mergeCell ref="Q619:Q621"/>
    <mergeCell ref="R619:R621"/>
    <mergeCell ref="S619:S621"/>
    <mergeCell ref="T619:T621"/>
    <mergeCell ref="U619:U621"/>
    <mergeCell ref="V619:V621"/>
    <mergeCell ref="W619:W621"/>
    <mergeCell ref="X619:X621"/>
    <mergeCell ref="Y619:Y621"/>
    <mergeCell ref="Z619:Z621"/>
    <mergeCell ref="AA619:AA621"/>
    <mergeCell ref="AB619:AB621"/>
    <mergeCell ref="AC619:AC621"/>
    <mergeCell ref="AD619:AD621"/>
    <mergeCell ref="AE619:AE621"/>
    <mergeCell ref="AF619:AF621"/>
    <mergeCell ref="AG619:AG621"/>
    <mergeCell ref="AH619:AH621"/>
    <mergeCell ref="AI619:AI621"/>
    <mergeCell ref="AJ619:AJ621"/>
    <mergeCell ref="AK619:AK621"/>
    <mergeCell ref="AL619:AL621"/>
    <mergeCell ref="AM619:AM621"/>
    <mergeCell ref="AN619:AN621"/>
    <mergeCell ref="AO619:AO621"/>
    <mergeCell ref="AP619:AP621"/>
    <mergeCell ref="AQ619:AQ621"/>
    <mergeCell ref="C622:C624"/>
    <mergeCell ref="D622:D624"/>
    <mergeCell ref="E622:E624"/>
    <mergeCell ref="F622:F624"/>
    <mergeCell ref="G622:G624"/>
    <mergeCell ref="H622:H624"/>
    <mergeCell ref="I622:I624"/>
    <mergeCell ref="J622:J624"/>
    <mergeCell ref="K622:K624"/>
    <mergeCell ref="L622:L624"/>
    <mergeCell ref="M622:M624"/>
    <mergeCell ref="N622:N624"/>
    <mergeCell ref="O622:O624"/>
    <mergeCell ref="P622:P624"/>
    <mergeCell ref="Q622:Q624"/>
    <mergeCell ref="R622:R624"/>
    <mergeCell ref="S622:S624"/>
    <mergeCell ref="T622:T624"/>
    <mergeCell ref="U622:U624"/>
    <mergeCell ref="V622:V624"/>
    <mergeCell ref="W622:W624"/>
    <mergeCell ref="X622:X624"/>
    <mergeCell ref="Y622:Y624"/>
    <mergeCell ref="Z622:Z624"/>
    <mergeCell ref="AA622:AA624"/>
    <mergeCell ref="AB622:AB624"/>
    <mergeCell ref="AC622:AC624"/>
    <mergeCell ref="AD622:AD624"/>
    <mergeCell ref="AE622:AE624"/>
    <mergeCell ref="AF622:AF624"/>
    <mergeCell ref="AG622:AG624"/>
    <mergeCell ref="AH622:AH624"/>
    <mergeCell ref="AI622:AI624"/>
    <mergeCell ref="AJ622:AJ624"/>
    <mergeCell ref="AK622:AK624"/>
    <mergeCell ref="AL622:AL624"/>
    <mergeCell ref="AM622:AM624"/>
    <mergeCell ref="AN622:AN624"/>
    <mergeCell ref="AO622:AO624"/>
    <mergeCell ref="AP622:AP624"/>
    <mergeCell ref="AQ622:AQ624"/>
    <mergeCell ref="C625:C627"/>
    <mergeCell ref="D625:D627"/>
    <mergeCell ref="E625:E627"/>
    <mergeCell ref="F625:F627"/>
    <mergeCell ref="G625:G627"/>
    <mergeCell ref="H625:H627"/>
    <mergeCell ref="I625:I627"/>
    <mergeCell ref="J625:J627"/>
    <mergeCell ref="K625:K627"/>
    <mergeCell ref="L625:L627"/>
    <mergeCell ref="M625:M627"/>
    <mergeCell ref="N625:N627"/>
    <mergeCell ref="O625:O627"/>
    <mergeCell ref="P625:P627"/>
    <mergeCell ref="Q625:Q627"/>
    <mergeCell ref="R625:R627"/>
    <mergeCell ref="S625:S627"/>
    <mergeCell ref="T625:T627"/>
    <mergeCell ref="U625:U627"/>
    <mergeCell ref="V625:V627"/>
    <mergeCell ref="W625:W627"/>
    <mergeCell ref="X625:X627"/>
    <mergeCell ref="Y625:Y627"/>
    <mergeCell ref="Z625:Z627"/>
    <mergeCell ref="AA625:AA627"/>
    <mergeCell ref="AB625:AB627"/>
    <mergeCell ref="AC625:AC627"/>
    <mergeCell ref="AD625:AD627"/>
    <mergeCell ref="AE625:AE627"/>
    <mergeCell ref="AF625:AF627"/>
    <mergeCell ref="AG625:AG627"/>
    <mergeCell ref="AH625:AH627"/>
    <mergeCell ref="AI625:AI627"/>
    <mergeCell ref="AJ625:AJ627"/>
    <mergeCell ref="AK625:AK627"/>
    <mergeCell ref="AL625:AL627"/>
    <mergeCell ref="AM625:AM627"/>
    <mergeCell ref="AN625:AN627"/>
    <mergeCell ref="AO625:AO627"/>
    <mergeCell ref="AP625:AP627"/>
    <mergeCell ref="AQ625:AQ627"/>
    <mergeCell ref="C628:C630"/>
    <mergeCell ref="D628:D630"/>
    <mergeCell ref="E628:E630"/>
    <mergeCell ref="F628:F630"/>
    <mergeCell ref="G628:G630"/>
    <mergeCell ref="H628:H630"/>
    <mergeCell ref="I628:I630"/>
    <mergeCell ref="J628:J630"/>
    <mergeCell ref="K628:K630"/>
    <mergeCell ref="L628:L630"/>
    <mergeCell ref="M628:M630"/>
    <mergeCell ref="N628:N630"/>
    <mergeCell ref="O628:O630"/>
    <mergeCell ref="P628:P630"/>
    <mergeCell ref="Q628:Q630"/>
    <mergeCell ref="R628:R630"/>
    <mergeCell ref="S628:S630"/>
    <mergeCell ref="T628:T630"/>
    <mergeCell ref="U628:U630"/>
    <mergeCell ref="V628:V630"/>
    <mergeCell ref="W628:W630"/>
    <mergeCell ref="X628:X630"/>
    <mergeCell ref="Y628:Y630"/>
    <mergeCell ref="Z628:Z630"/>
    <mergeCell ref="AA628:AA630"/>
    <mergeCell ref="AB628:AB630"/>
    <mergeCell ref="AC628:AC630"/>
    <mergeCell ref="AD628:AD630"/>
    <mergeCell ref="AE628:AE630"/>
    <mergeCell ref="AF628:AF630"/>
    <mergeCell ref="AG628:AG630"/>
    <mergeCell ref="AH628:AH630"/>
    <mergeCell ref="AI628:AI630"/>
    <mergeCell ref="AJ628:AJ630"/>
    <mergeCell ref="AK628:AK630"/>
    <mergeCell ref="AL628:AL630"/>
    <mergeCell ref="AM628:AM630"/>
    <mergeCell ref="AN628:AN630"/>
    <mergeCell ref="AO628:AO630"/>
    <mergeCell ref="AP628:AP630"/>
    <mergeCell ref="AQ628:AQ630"/>
    <mergeCell ref="C631:C633"/>
    <mergeCell ref="D631:D633"/>
    <mergeCell ref="E631:E633"/>
    <mergeCell ref="F631:F633"/>
    <mergeCell ref="G631:G633"/>
    <mergeCell ref="H631:H633"/>
    <mergeCell ref="I631:I633"/>
    <mergeCell ref="J631:J633"/>
    <mergeCell ref="K631:K633"/>
    <mergeCell ref="L631:L633"/>
    <mergeCell ref="M631:M633"/>
    <mergeCell ref="N631:N633"/>
    <mergeCell ref="O631:O633"/>
    <mergeCell ref="P631:P633"/>
    <mergeCell ref="Q631:Q633"/>
    <mergeCell ref="R631:R633"/>
    <mergeCell ref="S631:S633"/>
    <mergeCell ref="T631:T633"/>
    <mergeCell ref="U631:U633"/>
    <mergeCell ref="V631:V633"/>
    <mergeCell ref="W631:W633"/>
    <mergeCell ref="X631:X633"/>
    <mergeCell ref="Y631:Y633"/>
    <mergeCell ref="Z631:Z633"/>
    <mergeCell ref="AA631:AA633"/>
    <mergeCell ref="AB631:AB633"/>
    <mergeCell ref="AC631:AC633"/>
    <mergeCell ref="AD631:AD633"/>
    <mergeCell ref="AE631:AE633"/>
    <mergeCell ref="AF631:AF633"/>
    <mergeCell ref="AG631:AG633"/>
    <mergeCell ref="AH631:AH633"/>
    <mergeCell ref="AI631:AI633"/>
    <mergeCell ref="AJ631:AJ633"/>
    <mergeCell ref="AK631:AK633"/>
    <mergeCell ref="AL631:AL633"/>
    <mergeCell ref="AM631:AM633"/>
    <mergeCell ref="AN631:AN633"/>
    <mergeCell ref="AO631:AO633"/>
    <mergeCell ref="AP631:AP633"/>
    <mergeCell ref="AQ631:AQ633"/>
    <mergeCell ref="C634:C636"/>
    <mergeCell ref="D634:D636"/>
    <mergeCell ref="E634:E636"/>
    <mergeCell ref="F634:F636"/>
    <mergeCell ref="G634:G636"/>
    <mergeCell ref="H634:H636"/>
    <mergeCell ref="I634:I636"/>
    <mergeCell ref="J634:J636"/>
    <mergeCell ref="K634:K636"/>
    <mergeCell ref="L634:L636"/>
    <mergeCell ref="M634:M636"/>
    <mergeCell ref="N634:N636"/>
    <mergeCell ref="O634:O636"/>
    <mergeCell ref="P634:P636"/>
    <mergeCell ref="Q634:Q636"/>
    <mergeCell ref="R634:R636"/>
    <mergeCell ref="S634:S636"/>
    <mergeCell ref="T634:T636"/>
    <mergeCell ref="U634:U636"/>
    <mergeCell ref="V634:V636"/>
    <mergeCell ref="W634:W636"/>
    <mergeCell ref="X634:X636"/>
    <mergeCell ref="Y634:Y636"/>
    <mergeCell ref="Z634:Z636"/>
    <mergeCell ref="AA634:AA636"/>
    <mergeCell ref="AB634:AB636"/>
    <mergeCell ref="AC634:AC636"/>
    <mergeCell ref="AD634:AD636"/>
    <mergeCell ref="AE634:AE636"/>
    <mergeCell ref="AF634:AF636"/>
    <mergeCell ref="AG634:AG636"/>
    <mergeCell ref="AH634:AH636"/>
    <mergeCell ref="AI634:AI636"/>
    <mergeCell ref="AJ634:AJ636"/>
    <mergeCell ref="AK634:AK636"/>
    <mergeCell ref="AL634:AL636"/>
    <mergeCell ref="AM634:AM636"/>
    <mergeCell ref="AN634:AN636"/>
    <mergeCell ref="AO634:AO636"/>
    <mergeCell ref="AP634:AP636"/>
    <mergeCell ref="AQ634:AQ636"/>
    <mergeCell ref="C637:C639"/>
    <mergeCell ref="D637:D639"/>
    <mergeCell ref="E637:E639"/>
    <mergeCell ref="F637:F639"/>
    <mergeCell ref="G637:G639"/>
    <mergeCell ref="H637:H639"/>
    <mergeCell ref="I637:I639"/>
    <mergeCell ref="J637:J639"/>
    <mergeCell ref="K637:K639"/>
    <mergeCell ref="L637:L639"/>
    <mergeCell ref="M637:M639"/>
    <mergeCell ref="N637:N639"/>
    <mergeCell ref="O637:O639"/>
    <mergeCell ref="P637:P639"/>
    <mergeCell ref="Q637:Q639"/>
    <mergeCell ref="R637:R639"/>
    <mergeCell ref="S637:S639"/>
    <mergeCell ref="T637:T639"/>
    <mergeCell ref="U637:U639"/>
    <mergeCell ref="V637:V639"/>
    <mergeCell ref="W637:W639"/>
    <mergeCell ref="X637:X639"/>
    <mergeCell ref="Y637:Y639"/>
    <mergeCell ref="Z637:Z639"/>
    <mergeCell ref="AA637:AA639"/>
    <mergeCell ref="AB637:AB639"/>
    <mergeCell ref="AC637:AC639"/>
    <mergeCell ref="AD637:AD639"/>
    <mergeCell ref="AE637:AE639"/>
    <mergeCell ref="AF637:AF639"/>
    <mergeCell ref="AG637:AG639"/>
    <mergeCell ref="AH637:AH639"/>
    <mergeCell ref="AI637:AI639"/>
    <mergeCell ref="AJ637:AJ639"/>
    <mergeCell ref="AK637:AK639"/>
    <mergeCell ref="AL637:AL639"/>
    <mergeCell ref="AM637:AM639"/>
    <mergeCell ref="AN637:AN639"/>
    <mergeCell ref="AO637:AO639"/>
    <mergeCell ref="AP637:AP639"/>
    <mergeCell ref="AQ637:AQ639"/>
    <mergeCell ref="C640:C642"/>
    <mergeCell ref="D640:D642"/>
    <mergeCell ref="E640:E642"/>
    <mergeCell ref="F640:F642"/>
    <mergeCell ref="G640:G642"/>
    <mergeCell ref="H640:H642"/>
    <mergeCell ref="I640:I642"/>
    <mergeCell ref="J640:J642"/>
    <mergeCell ref="K640:K642"/>
    <mergeCell ref="L640:L642"/>
    <mergeCell ref="M640:M642"/>
    <mergeCell ref="N640:N642"/>
    <mergeCell ref="O640:O642"/>
    <mergeCell ref="P640:P642"/>
    <mergeCell ref="Q640:Q642"/>
    <mergeCell ref="R640:R642"/>
    <mergeCell ref="S640:S642"/>
    <mergeCell ref="T640:T642"/>
    <mergeCell ref="U640:U642"/>
    <mergeCell ref="V640:V642"/>
    <mergeCell ref="W640:W642"/>
    <mergeCell ref="X640:X642"/>
    <mergeCell ref="Y640:Y642"/>
    <mergeCell ref="Z640:Z642"/>
    <mergeCell ref="AA640:AA642"/>
    <mergeCell ref="AB640:AB642"/>
    <mergeCell ref="AC640:AC642"/>
    <mergeCell ref="AD640:AD642"/>
    <mergeCell ref="AE640:AE642"/>
    <mergeCell ref="AF640:AF642"/>
    <mergeCell ref="AG640:AG642"/>
    <mergeCell ref="AH640:AH642"/>
    <mergeCell ref="AI640:AI642"/>
    <mergeCell ref="AJ640:AJ642"/>
    <mergeCell ref="AK640:AK642"/>
    <mergeCell ref="AL640:AL642"/>
    <mergeCell ref="AM640:AM642"/>
    <mergeCell ref="AN640:AN642"/>
    <mergeCell ref="AO640:AO642"/>
    <mergeCell ref="AP640:AP642"/>
    <mergeCell ref="AQ640:AQ642"/>
    <mergeCell ref="C643:C645"/>
    <mergeCell ref="D643:D645"/>
    <mergeCell ref="E643:E645"/>
    <mergeCell ref="F643:F645"/>
    <mergeCell ref="G643:G645"/>
    <mergeCell ref="H643:H645"/>
    <mergeCell ref="I643:I645"/>
    <mergeCell ref="J643:J645"/>
    <mergeCell ref="K643:K645"/>
    <mergeCell ref="L643:L645"/>
    <mergeCell ref="M643:M645"/>
    <mergeCell ref="N643:N645"/>
    <mergeCell ref="O643:O645"/>
    <mergeCell ref="P643:P645"/>
    <mergeCell ref="Q643:Q645"/>
    <mergeCell ref="R643:R645"/>
    <mergeCell ref="S643:S645"/>
    <mergeCell ref="T643:T645"/>
    <mergeCell ref="U643:U645"/>
    <mergeCell ref="V643:V645"/>
    <mergeCell ref="W643:W645"/>
    <mergeCell ref="X643:X645"/>
    <mergeCell ref="Y643:Y645"/>
    <mergeCell ref="Z643:Z645"/>
    <mergeCell ref="AA643:AA645"/>
    <mergeCell ref="AB643:AB645"/>
    <mergeCell ref="AC643:AC645"/>
    <mergeCell ref="AD643:AD645"/>
    <mergeCell ref="AE643:AE645"/>
    <mergeCell ref="AF643:AF645"/>
    <mergeCell ref="AG643:AG645"/>
    <mergeCell ref="AH643:AH645"/>
    <mergeCell ref="AI643:AI645"/>
    <mergeCell ref="AJ643:AJ645"/>
    <mergeCell ref="AK643:AK645"/>
    <mergeCell ref="AL643:AL645"/>
    <mergeCell ref="AM643:AM645"/>
    <mergeCell ref="AN643:AN645"/>
    <mergeCell ref="AO643:AO645"/>
    <mergeCell ref="AP643:AP645"/>
    <mergeCell ref="AQ643:AQ645"/>
    <mergeCell ref="C646:C648"/>
    <mergeCell ref="D646:D648"/>
    <mergeCell ref="E646:E648"/>
    <mergeCell ref="F646:F648"/>
    <mergeCell ref="G646:G648"/>
    <mergeCell ref="H646:H648"/>
    <mergeCell ref="I646:I648"/>
    <mergeCell ref="J646:J648"/>
    <mergeCell ref="K646:K648"/>
    <mergeCell ref="L646:L648"/>
    <mergeCell ref="M646:M648"/>
    <mergeCell ref="N646:N648"/>
    <mergeCell ref="O646:O648"/>
    <mergeCell ref="P646:P648"/>
    <mergeCell ref="Q646:Q648"/>
    <mergeCell ref="R646:R648"/>
    <mergeCell ref="S646:S648"/>
    <mergeCell ref="T646:T648"/>
    <mergeCell ref="U646:U648"/>
    <mergeCell ref="V646:V648"/>
    <mergeCell ref="W646:W648"/>
    <mergeCell ref="X646:X648"/>
    <mergeCell ref="Y646:Y648"/>
    <mergeCell ref="Z646:Z648"/>
    <mergeCell ref="AA646:AA648"/>
    <mergeCell ref="AB646:AB648"/>
    <mergeCell ref="AC646:AC648"/>
    <mergeCell ref="AD646:AD648"/>
    <mergeCell ref="AE646:AE648"/>
    <mergeCell ref="AF646:AF648"/>
    <mergeCell ref="AG646:AG648"/>
    <mergeCell ref="AH646:AH648"/>
    <mergeCell ref="AI646:AI648"/>
    <mergeCell ref="AJ646:AJ648"/>
    <mergeCell ref="AK646:AK648"/>
    <mergeCell ref="AL646:AL648"/>
    <mergeCell ref="AM646:AM648"/>
    <mergeCell ref="AN646:AN648"/>
    <mergeCell ref="AO646:AO648"/>
    <mergeCell ref="AP646:AP648"/>
    <mergeCell ref="AQ646:AQ648"/>
    <mergeCell ref="C649:C651"/>
    <mergeCell ref="D649:D651"/>
    <mergeCell ref="E649:E651"/>
    <mergeCell ref="F649:F651"/>
    <mergeCell ref="G649:G651"/>
    <mergeCell ref="H649:H651"/>
    <mergeCell ref="I649:I651"/>
    <mergeCell ref="J649:J651"/>
    <mergeCell ref="K649:K651"/>
    <mergeCell ref="L649:L651"/>
    <mergeCell ref="M649:M651"/>
    <mergeCell ref="N649:N651"/>
    <mergeCell ref="O649:O651"/>
    <mergeCell ref="P649:P651"/>
    <mergeCell ref="Q649:Q651"/>
    <mergeCell ref="R649:R651"/>
    <mergeCell ref="S649:S651"/>
    <mergeCell ref="T649:T651"/>
    <mergeCell ref="U649:U651"/>
    <mergeCell ref="V649:V651"/>
    <mergeCell ref="W649:W651"/>
    <mergeCell ref="X649:X651"/>
    <mergeCell ref="Y649:Y651"/>
    <mergeCell ref="Z649:Z651"/>
    <mergeCell ref="AA649:AA651"/>
    <mergeCell ref="AB649:AB651"/>
    <mergeCell ref="AC649:AC651"/>
    <mergeCell ref="AD649:AD651"/>
    <mergeCell ref="AE649:AE651"/>
    <mergeCell ref="AF649:AF651"/>
    <mergeCell ref="AG649:AG651"/>
    <mergeCell ref="AH649:AH651"/>
    <mergeCell ref="AI649:AI651"/>
    <mergeCell ref="AJ649:AJ651"/>
    <mergeCell ref="AK649:AK651"/>
    <mergeCell ref="AL649:AL651"/>
    <mergeCell ref="AM649:AM651"/>
    <mergeCell ref="AN649:AN651"/>
    <mergeCell ref="AO649:AO651"/>
    <mergeCell ref="AP649:AP651"/>
    <mergeCell ref="AQ649:AQ651"/>
    <mergeCell ref="C652:C654"/>
    <mergeCell ref="D652:D654"/>
    <mergeCell ref="E652:E654"/>
    <mergeCell ref="F652:F654"/>
    <mergeCell ref="G652:G654"/>
    <mergeCell ref="H652:H654"/>
    <mergeCell ref="I652:I654"/>
    <mergeCell ref="J652:J654"/>
    <mergeCell ref="K652:K654"/>
    <mergeCell ref="L652:L654"/>
    <mergeCell ref="M652:M654"/>
    <mergeCell ref="N652:N654"/>
    <mergeCell ref="O652:O654"/>
    <mergeCell ref="P652:P654"/>
    <mergeCell ref="Q652:Q654"/>
    <mergeCell ref="R652:R654"/>
    <mergeCell ref="S652:S654"/>
    <mergeCell ref="T652:T654"/>
    <mergeCell ref="U652:U654"/>
    <mergeCell ref="V652:V654"/>
    <mergeCell ref="W652:W654"/>
    <mergeCell ref="X652:X654"/>
    <mergeCell ref="Y652:Y654"/>
    <mergeCell ref="Z652:Z654"/>
    <mergeCell ref="AA652:AA654"/>
    <mergeCell ref="AB652:AB654"/>
    <mergeCell ref="AC652:AC654"/>
    <mergeCell ref="AD652:AD654"/>
    <mergeCell ref="AE652:AE654"/>
    <mergeCell ref="AF652:AF654"/>
    <mergeCell ref="AG652:AG654"/>
    <mergeCell ref="AH652:AH654"/>
    <mergeCell ref="AI652:AI654"/>
    <mergeCell ref="AJ652:AJ654"/>
    <mergeCell ref="AK652:AK654"/>
    <mergeCell ref="AL652:AL654"/>
    <mergeCell ref="AM652:AM654"/>
    <mergeCell ref="AN652:AN654"/>
    <mergeCell ref="AO652:AO654"/>
    <mergeCell ref="AP652:AP654"/>
    <mergeCell ref="AQ652:AQ654"/>
    <mergeCell ref="C655:C657"/>
    <mergeCell ref="D655:D657"/>
    <mergeCell ref="E655:E657"/>
    <mergeCell ref="F655:F657"/>
    <mergeCell ref="G655:G657"/>
    <mergeCell ref="H655:H657"/>
    <mergeCell ref="I655:I657"/>
    <mergeCell ref="J655:J657"/>
    <mergeCell ref="K655:K657"/>
    <mergeCell ref="L655:L657"/>
    <mergeCell ref="M655:M657"/>
    <mergeCell ref="N655:N657"/>
    <mergeCell ref="O655:O657"/>
    <mergeCell ref="P655:P657"/>
    <mergeCell ref="Q655:Q657"/>
    <mergeCell ref="R655:R657"/>
    <mergeCell ref="S655:S657"/>
    <mergeCell ref="T655:T657"/>
    <mergeCell ref="U655:U657"/>
    <mergeCell ref="V655:V657"/>
    <mergeCell ref="W655:W657"/>
    <mergeCell ref="X655:X657"/>
    <mergeCell ref="Y655:Y657"/>
    <mergeCell ref="Z655:Z657"/>
    <mergeCell ref="AA655:AA657"/>
    <mergeCell ref="AB655:AB657"/>
    <mergeCell ref="AC655:AC657"/>
    <mergeCell ref="AD655:AD657"/>
    <mergeCell ref="AE655:AE657"/>
    <mergeCell ref="AF655:AF657"/>
    <mergeCell ref="AG655:AG657"/>
    <mergeCell ref="AH655:AH657"/>
    <mergeCell ref="AI655:AI657"/>
    <mergeCell ref="AJ655:AJ657"/>
    <mergeCell ref="AK655:AK657"/>
    <mergeCell ref="AL655:AL657"/>
    <mergeCell ref="AM655:AM657"/>
    <mergeCell ref="AN655:AN657"/>
    <mergeCell ref="AO655:AO657"/>
    <mergeCell ref="AP655:AP657"/>
    <mergeCell ref="AQ655:AQ657"/>
    <mergeCell ref="C658:C660"/>
    <mergeCell ref="D658:D660"/>
    <mergeCell ref="E658:E660"/>
    <mergeCell ref="F658:F660"/>
    <mergeCell ref="G658:G660"/>
    <mergeCell ref="H658:H660"/>
    <mergeCell ref="I658:I660"/>
    <mergeCell ref="J658:J660"/>
    <mergeCell ref="K658:K660"/>
    <mergeCell ref="L658:L660"/>
    <mergeCell ref="M658:M660"/>
    <mergeCell ref="N658:N660"/>
    <mergeCell ref="O658:O660"/>
    <mergeCell ref="P658:P660"/>
    <mergeCell ref="Q658:Q660"/>
    <mergeCell ref="R658:R660"/>
    <mergeCell ref="S658:S660"/>
    <mergeCell ref="T658:T660"/>
    <mergeCell ref="U658:U660"/>
    <mergeCell ref="V658:V660"/>
    <mergeCell ref="W658:W660"/>
    <mergeCell ref="X658:X660"/>
    <mergeCell ref="Y658:Y660"/>
    <mergeCell ref="Z658:Z660"/>
    <mergeCell ref="AA658:AA660"/>
    <mergeCell ref="AB658:AB660"/>
    <mergeCell ref="AC658:AC660"/>
    <mergeCell ref="AD658:AD660"/>
    <mergeCell ref="AE658:AE660"/>
    <mergeCell ref="AF658:AF660"/>
    <mergeCell ref="AG658:AG660"/>
    <mergeCell ref="AH658:AH660"/>
    <mergeCell ref="AI658:AI660"/>
    <mergeCell ref="AJ658:AJ660"/>
    <mergeCell ref="AK658:AK660"/>
    <mergeCell ref="AL658:AL660"/>
    <mergeCell ref="AM658:AM660"/>
    <mergeCell ref="AN658:AN660"/>
    <mergeCell ref="AO658:AO660"/>
    <mergeCell ref="AP658:AP660"/>
    <mergeCell ref="AQ658:AQ660"/>
    <mergeCell ref="C661:C663"/>
    <mergeCell ref="D661:D663"/>
    <mergeCell ref="E661:E663"/>
    <mergeCell ref="F661:F663"/>
    <mergeCell ref="G661:G663"/>
    <mergeCell ref="H661:H663"/>
    <mergeCell ref="I661:I663"/>
    <mergeCell ref="J661:J663"/>
    <mergeCell ref="K661:K663"/>
    <mergeCell ref="L661:L663"/>
    <mergeCell ref="M661:M663"/>
    <mergeCell ref="N661:N663"/>
    <mergeCell ref="O661:O663"/>
    <mergeCell ref="P661:P663"/>
    <mergeCell ref="Q661:Q663"/>
    <mergeCell ref="R661:R663"/>
    <mergeCell ref="S661:S663"/>
    <mergeCell ref="T661:T663"/>
    <mergeCell ref="U661:U663"/>
    <mergeCell ref="V661:V663"/>
    <mergeCell ref="W661:W663"/>
    <mergeCell ref="X661:X663"/>
    <mergeCell ref="Y661:Y663"/>
    <mergeCell ref="Z661:Z663"/>
    <mergeCell ref="AA661:AA663"/>
    <mergeCell ref="AB661:AB663"/>
    <mergeCell ref="AC661:AC663"/>
    <mergeCell ref="AD661:AD663"/>
    <mergeCell ref="AE661:AE663"/>
    <mergeCell ref="AF661:AF663"/>
    <mergeCell ref="AG661:AG663"/>
    <mergeCell ref="AH661:AH663"/>
    <mergeCell ref="AI661:AI663"/>
    <mergeCell ref="AJ661:AJ663"/>
    <mergeCell ref="AK661:AK663"/>
    <mergeCell ref="AL661:AL663"/>
    <mergeCell ref="AM661:AM663"/>
    <mergeCell ref="AN661:AN663"/>
    <mergeCell ref="AO661:AO663"/>
    <mergeCell ref="AP661:AP663"/>
    <mergeCell ref="AQ661:AQ663"/>
    <mergeCell ref="C664:C666"/>
    <mergeCell ref="D664:D666"/>
    <mergeCell ref="E664:E666"/>
    <mergeCell ref="F664:F666"/>
    <mergeCell ref="G664:G666"/>
    <mergeCell ref="H664:H666"/>
    <mergeCell ref="I664:I666"/>
    <mergeCell ref="J664:J666"/>
    <mergeCell ref="K664:K666"/>
    <mergeCell ref="L664:L666"/>
    <mergeCell ref="M664:M666"/>
    <mergeCell ref="N664:N666"/>
    <mergeCell ref="O664:O666"/>
    <mergeCell ref="P664:P666"/>
    <mergeCell ref="Q664:Q666"/>
    <mergeCell ref="R664:R666"/>
    <mergeCell ref="S664:S666"/>
    <mergeCell ref="T664:T666"/>
    <mergeCell ref="U664:U666"/>
    <mergeCell ref="V664:V666"/>
    <mergeCell ref="W664:W666"/>
    <mergeCell ref="X664:X666"/>
    <mergeCell ref="Y664:Y666"/>
    <mergeCell ref="Z664:Z666"/>
    <mergeCell ref="AA664:AA666"/>
    <mergeCell ref="AB664:AB666"/>
    <mergeCell ref="AC664:AC666"/>
    <mergeCell ref="AD664:AD666"/>
    <mergeCell ref="AE664:AE666"/>
    <mergeCell ref="AF664:AF666"/>
    <mergeCell ref="AG664:AG666"/>
    <mergeCell ref="AH664:AH666"/>
    <mergeCell ref="AI664:AI666"/>
    <mergeCell ref="AJ664:AJ666"/>
    <mergeCell ref="AK664:AK666"/>
    <mergeCell ref="AL664:AL666"/>
    <mergeCell ref="AM664:AM666"/>
    <mergeCell ref="AN664:AN666"/>
    <mergeCell ref="AO664:AO666"/>
    <mergeCell ref="AP664:AP666"/>
    <mergeCell ref="AQ664:AQ666"/>
    <mergeCell ref="C667:C669"/>
    <mergeCell ref="D667:D669"/>
    <mergeCell ref="E667:E669"/>
    <mergeCell ref="F667:F669"/>
    <mergeCell ref="G667:G669"/>
    <mergeCell ref="H667:H669"/>
    <mergeCell ref="I667:I669"/>
    <mergeCell ref="J667:J669"/>
    <mergeCell ref="K667:K669"/>
    <mergeCell ref="L667:L669"/>
    <mergeCell ref="M667:M669"/>
    <mergeCell ref="N667:N669"/>
    <mergeCell ref="O667:O669"/>
    <mergeCell ref="P667:P669"/>
    <mergeCell ref="Q667:Q669"/>
    <mergeCell ref="R667:R669"/>
    <mergeCell ref="S667:S669"/>
    <mergeCell ref="T667:T669"/>
    <mergeCell ref="U667:U669"/>
    <mergeCell ref="V667:V669"/>
    <mergeCell ref="W667:W669"/>
    <mergeCell ref="X667:X669"/>
    <mergeCell ref="Y667:Y669"/>
    <mergeCell ref="Z667:Z669"/>
    <mergeCell ref="AA667:AA669"/>
    <mergeCell ref="AB667:AB669"/>
    <mergeCell ref="AC667:AC669"/>
    <mergeCell ref="AD667:AD669"/>
    <mergeCell ref="AE667:AE669"/>
    <mergeCell ref="AF667:AF669"/>
    <mergeCell ref="AG667:AG669"/>
    <mergeCell ref="AH667:AH669"/>
    <mergeCell ref="AI667:AI669"/>
    <mergeCell ref="AJ667:AJ669"/>
    <mergeCell ref="AK667:AK669"/>
    <mergeCell ref="AL667:AL669"/>
    <mergeCell ref="AM667:AM669"/>
    <mergeCell ref="AN667:AN669"/>
    <mergeCell ref="AO667:AO669"/>
    <mergeCell ref="AP667:AP669"/>
    <mergeCell ref="AQ667:AQ669"/>
    <mergeCell ref="C670:C672"/>
    <mergeCell ref="D670:D672"/>
    <mergeCell ref="E670:E672"/>
    <mergeCell ref="F670:F672"/>
    <mergeCell ref="G670:G672"/>
    <mergeCell ref="H670:H672"/>
    <mergeCell ref="I670:I672"/>
    <mergeCell ref="J670:J672"/>
    <mergeCell ref="K670:K672"/>
    <mergeCell ref="L670:L672"/>
    <mergeCell ref="M670:M672"/>
    <mergeCell ref="N670:N672"/>
    <mergeCell ref="O670:O672"/>
    <mergeCell ref="P670:P672"/>
    <mergeCell ref="Q670:Q672"/>
    <mergeCell ref="R670:R672"/>
    <mergeCell ref="S670:S672"/>
    <mergeCell ref="T670:T672"/>
    <mergeCell ref="U670:U672"/>
    <mergeCell ref="V670:V672"/>
    <mergeCell ref="W670:W672"/>
    <mergeCell ref="X670:X672"/>
    <mergeCell ref="Y670:Y672"/>
    <mergeCell ref="Z670:Z672"/>
    <mergeCell ref="AA670:AA672"/>
    <mergeCell ref="AB670:AB672"/>
    <mergeCell ref="AC670:AC672"/>
    <mergeCell ref="AD670:AD672"/>
    <mergeCell ref="AE670:AE672"/>
    <mergeCell ref="AF670:AF672"/>
    <mergeCell ref="AG670:AG672"/>
    <mergeCell ref="AH670:AH672"/>
    <mergeCell ref="AI670:AI672"/>
    <mergeCell ref="AJ670:AJ672"/>
    <mergeCell ref="AK670:AK672"/>
    <mergeCell ref="AL670:AL672"/>
    <mergeCell ref="AM670:AM672"/>
    <mergeCell ref="AN670:AN672"/>
    <mergeCell ref="AO670:AO672"/>
    <mergeCell ref="AP670:AP672"/>
    <mergeCell ref="AQ670:AQ672"/>
    <mergeCell ref="C673:C675"/>
    <mergeCell ref="D673:D675"/>
    <mergeCell ref="E673:E675"/>
    <mergeCell ref="F673:F675"/>
    <mergeCell ref="G673:G675"/>
    <mergeCell ref="H673:H675"/>
    <mergeCell ref="I673:I675"/>
    <mergeCell ref="J673:J675"/>
    <mergeCell ref="K673:K675"/>
    <mergeCell ref="L673:L675"/>
    <mergeCell ref="M673:M675"/>
    <mergeCell ref="N673:N675"/>
    <mergeCell ref="O673:O675"/>
    <mergeCell ref="P673:P675"/>
    <mergeCell ref="Q673:Q675"/>
    <mergeCell ref="R673:R675"/>
    <mergeCell ref="S673:S675"/>
    <mergeCell ref="T673:T675"/>
    <mergeCell ref="U673:U675"/>
    <mergeCell ref="V673:V675"/>
    <mergeCell ref="W673:W675"/>
    <mergeCell ref="X673:X675"/>
    <mergeCell ref="Y673:Y675"/>
    <mergeCell ref="Z673:Z675"/>
    <mergeCell ref="AA673:AA675"/>
    <mergeCell ref="AB673:AB675"/>
    <mergeCell ref="AC673:AC675"/>
    <mergeCell ref="AD673:AD675"/>
    <mergeCell ref="AE673:AE675"/>
    <mergeCell ref="AF673:AF675"/>
    <mergeCell ref="AG673:AG675"/>
    <mergeCell ref="AH673:AH675"/>
    <mergeCell ref="AI673:AI675"/>
    <mergeCell ref="AJ673:AJ675"/>
    <mergeCell ref="AK673:AK675"/>
    <mergeCell ref="AL673:AL675"/>
    <mergeCell ref="AM673:AM675"/>
    <mergeCell ref="AN673:AN675"/>
    <mergeCell ref="AO673:AO675"/>
    <mergeCell ref="AP673:AP675"/>
    <mergeCell ref="AQ673:AQ675"/>
    <mergeCell ref="C676:C678"/>
    <mergeCell ref="D676:D678"/>
    <mergeCell ref="E676:E678"/>
    <mergeCell ref="F676:F678"/>
    <mergeCell ref="G676:G678"/>
    <mergeCell ref="H676:H678"/>
    <mergeCell ref="I676:I678"/>
    <mergeCell ref="J676:J678"/>
    <mergeCell ref="K676:K678"/>
    <mergeCell ref="L676:L678"/>
    <mergeCell ref="M676:M678"/>
    <mergeCell ref="N676:N678"/>
    <mergeCell ref="O676:O678"/>
    <mergeCell ref="P676:P678"/>
    <mergeCell ref="Q676:Q678"/>
    <mergeCell ref="R676:R678"/>
    <mergeCell ref="S676:S678"/>
    <mergeCell ref="T676:T678"/>
    <mergeCell ref="U676:U678"/>
    <mergeCell ref="V676:V678"/>
    <mergeCell ref="W676:W678"/>
    <mergeCell ref="X676:X678"/>
    <mergeCell ref="Y676:Y678"/>
    <mergeCell ref="Z676:Z678"/>
    <mergeCell ref="AA676:AA678"/>
    <mergeCell ref="AB676:AB678"/>
    <mergeCell ref="AC676:AC678"/>
    <mergeCell ref="AD676:AD678"/>
    <mergeCell ref="AE676:AE678"/>
    <mergeCell ref="AF676:AF678"/>
    <mergeCell ref="AG676:AG678"/>
    <mergeCell ref="AH676:AH678"/>
    <mergeCell ref="AI676:AI678"/>
    <mergeCell ref="AJ676:AJ678"/>
    <mergeCell ref="AK676:AK678"/>
    <mergeCell ref="AL676:AL678"/>
    <mergeCell ref="AM676:AM678"/>
    <mergeCell ref="AN676:AN678"/>
    <mergeCell ref="AO676:AO678"/>
    <mergeCell ref="AP676:AP678"/>
    <mergeCell ref="AQ676:AQ678"/>
    <mergeCell ref="C679:C681"/>
    <mergeCell ref="D679:D681"/>
    <mergeCell ref="E679:E681"/>
    <mergeCell ref="F679:F681"/>
    <mergeCell ref="G679:G681"/>
    <mergeCell ref="H679:H681"/>
    <mergeCell ref="I679:I681"/>
    <mergeCell ref="J679:J681"/>
    <mergeCell ref="K679:K681"/>
    <mergeCell ref="L679:L681"/>
    <mergeCell ref="M679:M681"/>
    <mergeCell ref="N679:N681"/>
    <mergeCell ref="O679:O681"/>
    <mergeCell ref="P679:P681"/>
    <mergeCell ref="Q679:Q681"/>
    <mergeCell ref="R679:R681"/>
    <mergeCell ref="S679:S681"/>
    <mergeCell ref="T679:T681"/>
    <mergeCell ref="U679:U681"/>
    <mergeCell ref="V679:V681"/>
    <mergeCell ref="W679:W681"/>
    <mergeCell ref="X679:X681"/>
    <mergeCell ref="Y679:Y681"/>
    <mergeCell ref="Z679:Z681"/>
    <mergeCell ref="AA679:AA681"/>
    <mergeCell ref="AB679:AB681"/>
    <mergeCell ref="AC679:AC681"/>
    <mergeCell ref="AD679:AD681"/>
    <mergeCell ref="AE679:AE681"/>
    <mergeCell ref="AF679:AF681"/>
    <mergeCell ref="AG679:AG681"/>
    <mergeCell ref="AH679:AH681"/>
    <mergeCell ref="AI679:AI681"/>
    <mergeCell ref="AJ679:AJ681"/>
    <mergeCell ref="AK679:AK681"/>
    <mergeCell ref="AL679:AL681"/>
    <mergeCell ref="AM679:AM681"/>
    <mergeCell ref="AN679:AN681"/>
    <mergeCell ref="AO679:AO681"/>
    <mergeCell ref="AP679:AP681"/>
    <mergeCell ref="AQ679:AQ681"/>
    <mergeCell ref="C682:C684"/>
    <mergeCell ref="D682:D684"/>
    <mergeCell ref="E682:E684"/>
    <mergeCell ref="F682:F684"/>
    <mergeCell ref="G682:G684"/>
    <mergeCell ref="H682:H684"/>
    <mergeCell ref="I682:I684"/>
    <mergeCell ref="J682:J684"/>
    <mergeCell ref="K682:K684"/>
    <mergeCell ref="L682:L684"/>
    <mergeCell ref="M682:M684"/>
    <mergeCell ref="N682:N684"/>
    <mergeCell ref="O682:O684"/>
    <mergeCell ref="P682:P684"/>
    <mergeCell ref="Q682:Q684"/>
    <mergeCell ref="R682:R684"/>
    <mergeCell ref="S682:S684"/>
    <mergeCell ref="T682:T684"/>
    <mergeCell ref="U682:U684"/>
    <mergeCell ref="V682:V684"/>
    <mergeCell ref="W682:W684"/>
    <mergeCell ref="X682:X684"/>
    <mergeCell ref="Y682:Y684"/>
    <mergeCell ref="Z682:Z684"/>
    <mergeCell ref="AA682:AA684"/>
    <mergeCell ref="AB682:AB684"/>
    <mergeCell ref="AC682:AC684"/>
    <mergeCell ref="AD682:AD684"/>
    <mergeCell ref="AE682:AE684"/>
    <mergeCell ref="AF682:AF684"/>
    <mergeCell ref="AG682:AG684"/>
    <mergeCell ref="AH682:AH684"/>
    <mergeCell ref="AI682:AI684"/>
    <mergeCell ref="AJ682:AJ684"/>
    <mergeCell ref="AK682:AK684"/>
    <mergeCell ref="AL682:AL684"/>
    <mergeCell ref="AM682:AM684"/>
    <mergeCell ref="AN682:AN684"/>
    <mergeCell ref="AO682:AO684"/>
    <mergeCell ref="AP682:AP684"/>
    <mergeCell ref="AQ682:AQ684"/>
    <mergeCell ref="C685:C687"/>
    <mergeCell ref="D685:D687"/>
    <mergeCell ref="E685:E687"/>
    <mergeCell ref="F685:F687"/>
    <mergeCell ref="G685:G687"/>
    <mergeCell ref="H685:H687"/>
    <mergeCell ref="I685:I687"/>
    <mergeCell ref="J685:J687"/>
    <mergeCell ref="K685:K687"/>
    <mergeCell ref="L685:L687"/>
    <mergeCell ref="M685:M687"/>
    <mergeCell ref="N685:N687"/>
    <mergeCell ref="O685:O687"/>
    <mergeCell ref="P685:P687"/>
    <mergeCell ref="Q685:Q687"/>
    <mergeCell ref="R685:R687"/>
    <mergeCell ref="S685:S687"/>
    <mergeCell ref="T685:T687"/>
    <mergeCell ref="U685:U687"/>
    <mergeCell ref="V685:V687"/>
    <mergeCell ref="W685:W687"/>
    <mergeCell ref="X685:X687"/>
    <mergeCell ref="Y685:Y687"/>
    <mergeCell ref="Z685:Z687"/>
    <mergeCell ref="AA685:AA687"/>
    <mergeCell ref="AB685:AB687"/>
    <mergeCell ref="AC685:AC687"/>
    <mergeCell ref="AD685:AD687"/>
    <mergeCell ref="AE685:AE687"/>
    <mergeCell ref="AF685:AF687"/>
    <mergeCell ref="AG685:AG687"/>
    <mergeCell ref="AH685:AH687"/>
    <mergeCell ref="AI685:AI687"/>
    <mergeCell ref="AJ685:AJ687"/>
    <mergeCell ref="AK685:AK687"/>
    <mergeCell ref="AL685:AL687"/>
    <mergeCell ref="AM685:AM687"/>
    <mergeCell ref="AN685:AN687"/>
    <mergeCell ref="AO685:AO687"/>
    <mergeCell ref="AP685:AP687"/>
    <mergeCell ref="AQ685:AQ687"/>
    <mergeCell ref="C688:C690"/>
    <mergeCell ref="D688:D690"/>
    <mergeCell ref="E688:E690"/>
    <mergeCell ref="F688:F690"/>
    <mergeCell ref="G688:G690"/>
    <mergeCell ref="H688:H690"/>
    <mergeCell ref="I688:I690"/>
    <mergeCell ref="J688:J690"/>
    <mergeCell ref="K688:K690"/>
    <mergeCell ref="L688:L690"/>
    <mergeCell ref="M688:M690"/>
    <mergeCell ref="N688:N690"/>
    <mergeCell ref="O688:O690"/>
    <mergeCell ref="P688:P690"/>
    <mergeCell ref="Q688:Q690"/>
    <mergeCell ref="R688:R690"/>
    <mergeCell ref="S688:S690"/>
    <mergeCell ref="T688:T690"/>
    <mergeCell ref="U688:U690"/>
    <mergeCell ref="V688:V690"/>
    <mergeCell ref="W688:W690"/>
    <mergeCell ref="X688:X690"/>
    <mergeCell ref="Y688:Y690"/>
    <mergeCell ref="Z688:Z690"/>
    <mergeCell ref="AA688:AA690"/>
    <mergeCell ref="AB688:AB690"/>
    <mergeCell ref="AC688:AC690"/>
    <mergeCell ref="AD688:AD690"/>
    <mergeCell ref="AE688:AE690"/>
    <mergeCell ref="AF688:AF690"/>
    <mergeCell ref="AG688:AG690"/>
    <mergeCell ref="AH688:AH690"/>
    <mergeCell ref="AI688:AI690"/>
    <mergeCell ref="AJ688:AJ690"/>
    <mergeCell ref="AK688:AK690"/>
    <mergeCell ref="AL688:AL690"/>
    <mergeCell ref="AM688:AM690"/>
    <mergeCell ref="AN688:AN690"/>
    <mergeCell ref="AO688:AO690"/>
    <mergeCell ref="AP688:AP690"/>
    <mergeCell ref="AQ688:AQ690"/>
    <mergeCell ref="C691:C693"/>
    <mergeCell ref="D691:D693"/>
    <mergeCell ref="E691:E693"/>
    <mergeCell ref="F691:F693"/>
    <mergeCell ref="G691:G693"/>
    <mergeCell ref="H691:H693"/>
    <mergeCell ref="I691:I693"/>
    <mergeCell ref="J691:J693"/>
    <mergeCell ref="K691:K693"/>
    <mergeCell ref="L691:L693"/>
    <mergeCell ref="M691:M693"/>
    <mergeCell ref="N691:N693"/>
    <mergeCell ref="O691:O693"/>
    <mergeCell ref="P691:P693"/>
    <mergeCell ref="Q691:Q693"/>
    <mergeCell ref="R691:R693"/>
    <mergeCell ref="S691:S693"/>
    <mergeCell ref="T691:T693"/>
    <mergeCell ref="U691:U693"/>
    <mergeCell ref="V691:V693"/>
    <mergeCell ref="W691:W693"/>
    <mergeCell ref="X691:X693"/>
    <mergeCell ref="Y691:Y693"/>
    <mergeCell ref="Z691:Z693"/>
    <mergeCell ref="AA691:AA693"/>
    <mergeCell ref="AB691:AB693"/>
    <mergeCell ref="AC691:AC693"/>
    <mergeCell ref="AD691:AD693"/>
    <mergeCell ref="AE691:AE693"/>
    <mergeCell ref="AF691:AF693"/>
    <mergeCell ref="AG691:AG693"/>
    <mergeCell ref="AH691:AH693"/>
    <mergeCell ref="AI691:AI693"/>
    <mergeCell ref="AJ691:AJ693"/>
    <mergeCell ref="AK691:AK693"/>
    <mergeCell ref="AL691:AL693"/>
    <mergeCell ref="AM691:AM693"/>
    <mergeCell ref="AN691:AN693"/>
    <mergeCell ref="AO691:AO693"/>
    <mergeCell ref="AP691:AP693"/>
    <mergeCell ref="AQ691:AQ693"/>
    <mergeCell ref="C694:C696"/>
    <mergeCell ref="D694:D696"/>
    <mergeCell ref="E694:E696"/>
    <mergeCell ref="F694:F696"/>
    <mergeCell ref="G694:G696"/>
    <mergeCell ref="H694:H696"/>
    <mergeCell ref="I694:I696"/>
    <mergeCell ref="J694:J696"/>
    <mergeCell ref="K694:K696"/>
    <mergeCell ref="L694:L696"/>
    <mergeCell ref="M694:M696"/>
    <mergeCell ref="N694:N696"/>
    <mergeCell ref="O694:O696"/>
    <mergeCell ref="P694:P696"/>
    <mergeCell ref="Q694:Q696"/>
    <mergeCell ref="R694:R696"/>
    <mergeCell ref="S694:S696"/>
    <mergeCell ref="T694:T696"/>
    <mergeCell ref="U694:U696"/>
    <mergeCell ref="V694:V696"/>
    <mergeCell ref="W694:W696"/>
    <mergeCell ref="X694:X696"/>
    <mergeCell ref="Y694:Y696"/>
    <mergeCell ref="Z694:Z696"/>
    <mergeCell ref="AA694:AA696"/>
    <mergeCell ref="AB694:AB696"/>
    <mergeCell ref="AC694:AC696"/>
    <mergeCell ref="AD694:AD696"/>
    <mergeCell ref="AE694:AE696"/>
    <mergeCell ref="AF694:AF696"/>
    <mergeCell ref="AG694:AG696"/>
    <mergeCell ref="AH694:AH696"/>
    <mergeCell ref="AI694:AI696"/>
    <mergeCell ref="AJ694:AJ696"/>
    <mergeCell ref="AK694:AK696"/>
    <mergeCell ref="AL694:AL696"/>
    <mergeCell ref="AM694:AM696"/>
    <mergeCell ref="AN694:AN696"/>
    <mergeCell ref="AO694:AO696"/>
    <mergeCell ref="AP694:AP696"/>
    <mergeCell ref="AQ694:AQ696"/>
    <mergeCell ref="C697:C699"/>
    <mergeCell ref="D697:D699"/>
    <mergeCell ref="E697:E699"/>
    <mergeCell ref="F697:F699"/>
    <mergeCell ref="G697:G699"/>
    <mergeCell ref="H697:H699"/>
    <mergeCell ref="I697:I699"/>
    <mergeCell ref="J697:J699"/>
    <mergeCell ref="K697:K699"/>
    <mergeCell ref="L697:L699"/>
    <mergeCell ref="M697:M699"/>
    <mergeCell ref="N697:N699"/>
    <mergeCell ref="O697:O699"/>
    <mergeCell ref="P697:P699"/>
    <mergeCell ref="Q697:Q699"/>
    <mergeCell ref="R697:R699"/>
    <mergeCell ref="S697:S699"/>
    <mergeCell ref="T697:T699"/>
    <mergeCell ref="U697:U699"/>
    <mergeCell ref="V697:V699"/>
    <mergeCell ref="W697:W699"/>
    <mergeCell ref="X697:X699"/>
    <mergeCell ref="Y697:Y699"/>
    <mergeCell ref="Z697:Z699"/>
    <mergeCell ref="AA697:AA699"/>
    <mergeCell ref="AB697:AB699"/>
    <mergeCell ref="AC697:AC699"/>
    <mergeCell ref="AD697:AD699"/>
    <mergeCell ref="AE697:AE699"/>
    <mergeCell ref="AF697:AF699"/>
    <mergeCell ref="AG697:AG699"/>
    <mergeCell ref="AH697:AH699"/>
    <mergeCell ref="AI697:AI699"/>
    <mergeCell ref="AJ697:AJ699"/>
    <mergeCell ref="AK697:AK699"/>
    <mergeCell ref="AL697:AL699"/>
    <mergeCell ref="AM697:AM699"/>
    <mergeCell ref="AN697:AN699"/>
    <mergeCell ref="AO697:AO699"/>
    <mergeCell ref="AP697:AP699"/>
    <mergeCell ref="AQ697:AQ699"/>
    <mergeCell ref="C700:C702"/>
    <mergeCell ref="D700:D702"/>
    <mergeCell ref="E700:E702"/>
    <mergeCell ref="F700:F702"/>
    <mergeCell ref="G700:G702"/>
    <mergeCell ref="H700:H702"/>
    <mergeCell ref="I700:I702"/>
    <mergeCell ref="J700:J702"/>
    <mergeCell ref="K700:K702"/>
    <mergeCell ref="L700:L702"/>
    <mergeCell ref="M700:M702"/>
    <mergeCell ref="N700:N702"/>
    <mergeCell ref="O700:O702"/>
    <mergeCell ref="P700:P702"/>
    <mergeCell ref="Q700:Q702"/>
    <mergeCell ref="R700:R702"/>
    <mergeCell ref="S700:S702"/>
    <mergeCell ref="T700:T702"/>
    <mergeCell ref="U700:U702"/>
    <mergeCell ref="V700:V702"/>
    <mergeCell ref="W700:W702"/>
    <mergeCell ref="X700:X702"/>
    <mergeCell ref="Y700:Y702"/>
    <mergeCell ref="Z700:Z702"/>
    <mergeCell ref="AA700:AA702"/>
    <mergeCell ref="AB700:AB702"/>
    <mergeCell ref="AC700:AC702"/>
    <mergeCell ref="AD700:AD702"/>
    <mergeCell ref="AE700:AE702"/>
    <mergeCell ref="AF700:AF702"/>
    <mergeCell ref="AG700:AG702"/>
    <mergeCell ref="AH700:AH702"/>
    <mergeCell ref="AI700:AI702"/>
    <mergeCell ref="AJ700:AJ702"/>
    <mergeCell ref="AK700:AK702"/>
    <mergeCell ref="AL700:AL702"/>
    <mergeCell ref="AM700:AM702"/>
    <mergeCell ref="AN700:AN702"/>
    <mergeCell ref="AO700:AO702"/>
    <mergeCell ref="AP700:AP702"/>
    <mergeCell ref="AQ700:AQ702"/>
    <mergeCell ref="C703:C705"/>
    <mergeCell ref="D703:D705"/>
    <mergeCell ref="E703:E705"/>
    <mergeCell ref="F703:F705"/>
    <mergeCell ref="G703:G705"/>
    <mergeCell ref="H703:H705"/>
    <mergeCell ref="I703:I705"/>
    <mergeCell ref="J703:J705"/>
    <mergeCell ref="K703:K705"/>
    <mergeCell ref="L703:L705"/>
    <mergeCell ref="M703:M705"/>
    <mergeCell ref="N703:N705"/>
    <mergeCell ref="O703:O705"/>
    <mergeCell ref="P703:P705"/>
    <mergeCell ref="Q703:Q705"/>
    <mergeCell ref="R703:R705"/>
    <mergeCell ref="S703:S705"/>
    <mergeCell ref="T703:T705"/>
    <mergeCell ref="U703:U705"/>
    <mergeCell ref="V703:V705"/>
    <mergeCell ref="W703:W705"/>
    <mergeCell ref="X703:X705"/>
    <mergeCell ref="Y703:Y705"/>
    <mergeCell ref="Z703:Z705"/>
    <mergeCell ref="AA703:AA705"/>
    <mergeCell ref="AB703:AB705"/>
    <mergeCell ref="AC703:AC705"/>
    <mergeCell ref="AD703:AD705"/>
    <mergeCell ref="AE703:AE705"/>
    <mergeCell ref="AF703:AF705"/>
    <mergeCell ref="AG703:AG705"/>
    <mergeCell ref="AH703:AH705"/>
    <mergeCell ref="AI703:AI705"/>
    <mergeCell ref="AJ703:AJ705"/>
    <mergeCell ref="AK703:AK705"/>
    <mergeCell ref="AL703:AL705"/>
    <mergeCell ref="AM703:AM705"/>
    <mergeCell ref="AN703:AN705"/>
    <mergeCell ref="AO703:AO705"/>
    <mergeCell ref="AP703:AP705"/>
    <mergeCell ref="AQ703:AQ705"/>
    <mergeCell ref="C706:C708"/>
    <mergeCell ref="D706:D708"/>
    <mergeCell ref="E706:E708"/>
    <mergeCell ref="F706:F708"/>
    <mergeCell ref="G706:G708"/>
    <mergeCell ref="H706:H708"/>
    <mergeCell ref="I706:I708"/>
    <mergeCell ref="J706:J708"/>
    <mergeCell ref="K706:K708"/>
    <mergeCell ref="L706:L708"/>
    <mergeCell ref="M706:M708"/>
    <mergeCell ref="N706:N708"/>
    <mergeCell ref="O706:O708"/>
    <mergeCell ref="P706:P708"/>
    <mergeCell ref="Q706:Q708"/>
    <mergeCell ref="R706:R708"/>
    <mergeCell ref="S706:S708"/>
    <mergeCell ref="T706:T708"/>
    <mergeCell ref="U706:U708"/>
    <mergeCell ref="V706:V708"/>
    <mergeCell ref="W706:W708"/>
    <mergeCell ref="X706:X708"/>
    <mergeCell ref="Y706:Y708"/>
    <mergeCell ref="Z706:Z708"/>
    <mergeCell ref="AA706:AA708"/>
    <mergeCell ref="AB706:AB708"/>
    <mergeCell ref="AC706:AC708"/>
    <mergeCell ref="AD706:AD708"/>
    <mergeCell ref="AE706:AE708"/>
    <mergeCell ref="AF706:AF708"/>
    <mergeCell ref="AG706:AG708"/>
    <mergeCell ref="AH706:AH708"/>
    <mergeCell ref="AI706:AI708"/>
    <mergeCell ref="AJ706:AJ708"/>
    <mergeCell ref="AK706:AK708"/>
    <mergeCell ref="AL706:AL708"/>
    <mergeCell ref="AM706:AM708"/>
    <mergeCell ref="AN706:AN708"/>
    <mergeCell ref="AO706:AO708"/>
    <mergeCell ref="AP706:AP708"/>
    <mergeCell ref="AQ706:AQ708"/>
    <mergeCell ref="C709:C711"/>
    <mergeCell ref="D709:D711"/>
    <mergeCell ref="E709:E711"/>
    <mergeCell ref="F709:F711"/>
    <mergeCell ref="G709:G711"/>
    <mergeCell ref="H709:H711"/>
    <mergeCell ref="I709:I711"/>
    <mergeCell ref="J709:J711"/>
    <mergeCell ref="K709:K711"/>
    <mergeCell ref="L709:L711"/>
    <mergeCell ref="M709:M711"/>
    <mergeCell ref="N709:N711"/>
    <mergeCell ref="O709:O711"/>
    <mergeCell ref="P709:P711"/>
    <mergeCell ref="Q709:Q711"/>
    <mergeCell ref="R709:R711"/>
    <mergeCell ref="S709:S711"/>
    <mergeCell ref="T709:T711"/>
    <mergeCell ref="U709:U711"/>
    <mergeCell ref="V709:V711"/>
    <mergeCell ref="W709:W711"/>
    <mergeCell ref="X709:X711"/>
    <mergeCell ref="Y709:Y711"/>
    <mergeCell ref="Z709:Z711"/>
    <mergeCell ref="AA709:AA711"/>
    <mergeCell ref="AB709:AB711"/>
    <mergeCell ref="AC709:AC711"/>
    <mergeCell ref="AD709:AD711"/>
    <mergeCell ref="AE709:AE711"/>
    <mergeCell ref="AF709:AF711"/>
    <mergeCell ref="AG709:AG711"/>
    <mergeCell ref="AH709:AH711"/>
    <mergeCell ref="AI709:AI711"/>
    <mergeCell ref="AJ709:AJ711"/>
    <mergeCell ref="AK709:AK711"/>
    <mergeCell ref="AL709:AL711"/>
    <mergeCell ref="AM709:AM711"/>
    <mergeCell ref="AN709:AN711"/>
    <mergeCell ref="AO709:AO711"/>
    <mergeCell ref="AP709:AP711"/>
    <mergeCell ref="AQ709:AQ711"/>
    <mergeCell ref="C712:C714"/>
    <mergeCell ref="D712:D714"/>
    <mergeCell ref="E712:E714"/>
    <mergeCell ref="F712:F714"/>
    <mergeCell ref="G712:G714"/>
    <mergeCell ref="H712:H714"/>
    <mergeCell ref="I712:I714"/>
    <mergeCell ref="J712:J714"/>
    <mergeCell ref="K712:K714"/>
    <mergeCell ref="L712:L714"/>
    <mergeCell ref="M712:M714"/>
    <mergeCell ref="N712:N714"/>
    <mergeCell ref="O712:O714"/>
    <mergeCell ref="P712:P714"/>
    <mergeCell ref="Q712:Q714"/>
    <mergeCell ref="R712:R714"/>
    <mergeCell ref="S712:S714"/>
    <mergeCell ref="T712:T714"/>
    <mergeCell ref="U712:U714"/>
    <mergeCell ref="V712:V714"/>
    <mergeCell ref="W712:W714"/>
    <mergeCell ref="X712:X714"/>
    <mergeCell ref="Y712:Y714"/>
    <mergeCell ref="Z712:Z714"/>
    <mergeCell ref="AA712:AA714"/>
    <mergeCell ref="AB712:AB714"/>
    <mergeCell ref="AC712:AC714"/>
    <mergeCell ref="AD712:AD714"/>
    <mergeCell ref="AE712:AE714"/>
    <mergeCell ref="AF712:AF714"/>
    <mergeCell ref="AG712:AG714"/>
    <mergeCell ref="AH712:AH714"/>
    <mergeCell ref="AI712:AI714"/>
    <mergeCell ref="AJ712:AJ714"/>
    <mergeCell ref="AK712:AK714"/>
    <mergeCell ref="AL712:AL714"/>
    <mergeCell ref="AM712:AM714"/>
    <mergeCell ref="AN712:AN714"/>
    <mergeCell ref="AO712:AO714"/>
    <mergeCell ref="AP712:AP714"/>
    <mergeCell ref="AQ712:AQ714"/>
    <mergeCell ref="C715:C717"/>
    <mergeCell ref="D715:D717"/>
    <mergeCell ref="E715:E717"/>
    <mergeCell ref="F715:F717"/>
    <mergeCell ref="G715:G717"/>
    <mergeCell ref="H715:H717"/>
    <mergeCell ref="I715:I717"/>
    <mergeCell ref="J715:J717"/>
    <mergeCell ref="K715:K717"/>
    <mergeCell ref="L715:L717"/>
    <mergeCell ref="M715:M717"/>
    <mergeCell ref="N715:N717"/>
    <mergeCell ref="O715:O717"/>
    <mergeCell ref="P715:P717"/>
    <mergeCell ref="Q715:Q717"/>
    <mergeCell ref="R715:R717"/>
    <mergeCell ref="S715:S717"/>
    <mergeCell ref="T715:T717"/>
    <mergeCell ref="U715:U717"/>
    <mergeCell ref="V715:V717"/>
    <mergeCell ref="W715:W717"/>
    <mergeCell ref="X715:X717"/>
    <mergeCell ref="Y715:Y717"/>
    <mergeCell ref="Z715:Z717"/>
    <mergeCell ref="AA715:AA717"/>
    <mergeCell ref="AB715:AB717"/>
    <mergeCell ref="AC715:AC717"/>
    <mergeCell ref="AD715:AD717"/>
    <mergeCell ref="AE715:AE717"/>
    <mergeCell ref="AF715:AF717"/>
    <mergeCell ref="AG715:AG717"/>
    <mergeCell ref="AH715:AH717"/>
    <mergeCell ref="AI715:AI717"/>
    <mergeCell ref="AJ715:AJ717"/>
    <mergeCell ref="AK715:AK717"/>
    <mergeCell ref="AL715:AL717"/>
    <mergeCell ref="AM715:AM717"/>
    <mergeCell ref="AN715:AN717"/>
    <mergeCell ref="AO715:AO717"/>
    <mergeCell ref="AP715:AP717"/>
    <mergeCell ref="AQ715:AQ717"/>
    <mergeCell ref="C718:C720"/>
    <mergeCell ref="D718:D720"/>
    <mergeCell ref="E718:E720"/>
    <mergeCell ref="F718:F720"/>
    <mergeCell ref="G718:G720"/>
    <mergeCell ref="H718:H720"/>
    <mergeCell ref="I718:I720"/>
    <mergeCell ref="J718:J720"/>
    <mergeCell ref="K718:K720"/>
    <mergeCell ref="L718:L720"/>
    <mergeCell ref="M718:M720"/>
    <mergeCell ref="N718:N720"/>
    <mergeCell ref="O718:O720"/>
    <mergeCell ref="P718:P720"/>
    <mergeCell ref="Q718:Q720"/>
    <mergeCell ref="R718:R720"/>
    <mergeCell ref="S718:S720"/>
    <mergeCell ref="T718:T720"/>
    <mergeCell ref="U718:U720"/>
    <mergeCell ref="V718:V720"/>
    <mergeCell ref="W718:W720"/>
    <mergeCell ref="X718:X720"/>
    <mergeCell ref="Y718:Y720"/>
    <mergeCell ref="Z718:Z720"/>
    <mergeCell ref="AA718:AA720"/>
    <mergeCell ref="AB718:AB720"/>
    <mergeCell ref="AC718:AC720"/>
    <mergeCell ref="AD718:AD720"/>
    <mergeCell ref="AE718:AE720"/>
    <mergeCell ref="AF718:AF720"/>
    <mergeCell ref="AG718:AG720"/>
    <mergeCell ref="AH718:AH720"/>
    <mergeCell ref="AI718:AI720"/>
    <mergeCell ref="AJ718:AJ720"/>
    <mergeCell ref="AK718:AK720"/>
    <mergeCell ref="AL718:AL720"/>
    <mergeCell ref="AM718:AM720"/>
    <mergeCell ref="AN718:AN720"/>
    <mergeCell ref="AO718:AO720"/>
    <mergeCell ref="AP718:AP720"/>
    <mergeCell ref="AQ718:AQ720"/>
    <mergeCell ref="C721:C723"/>
    <mergeCell ref="D721:D723"/>
    <mergeCell ref="E721:E723"/>
    <mergeCell ref="F721:F723"/>
    <mergeCell ref="G721:G723"/>
    <mergeCell ref="H721:H723"/>
    <mergeCell ref="I721:I723"/>
    <mergeCell ref="J721:J723"/>
    <mergeCell ref="K721:K723"/>
    <mergeCell ref="L721:L723"/>
    <mergeCell ref="M721:M723"/>
    <mergeCell ref="N721:N723"/>
    <mergeCell ref="O721:O723"/>
    <mergeCell ref="P721:P723"/>
    <mergeCell ref="Q721:Q723"/>
    <mergeCell ref="R721:R723"/>
    <mergeCell ref="S721:S723"/>
    <mergeCell ref="T721:T723"/>
    <mergeCell ref="U721:U723"/>
    <mergeCell ref="V721:V723"/>
    <mergeCell ref="W721:W723"/>
    <mergeCell ref="X721:X723"/>
    <mergeCell ref="Y721:Y723"/>
    <mergeCell ref="Z721:Z723"/>
    <mergeCell ref="AA721:AA723"/>
    <mergeCell ref="AB721:AB723"/>
    <mergeCell ref="AC721:AC723"/>
    <mergeCell ref="AD721:AD723"/>
    <mergeCell ref="AE721:AE723"/>
    <mergeCell ref="AF721:AF723"/>
    <mergeCell ref="AG721:AG723"/>
    <mergeCell ref="AH721:AH723"/>
    <mergeCell ref="AI721:AI723"/>
    <mergeCell ref="AJ721:AJ723"/>
    <mergeCell ref="AK721:AK723"/>
    <mergeCell ref="AL721:AL723"/>
    <mergeCell ref="AM721:AM723"/>
    <mergeCell ref="AN721:AN723"/>
    <mergeCell ref="AO721:AO723"/>
    <mergeCell ref="AP721:AP723"/>
    <mergeCell ref="AQ721:AQ723"/>
    <mergeCell ref="C724:C726"/>
    <mergeCell ref="D724:D726"/>
    <mergeCell ref="E724:E726"/>
    <mergeCell ref="F724:F726"/>
    <mergeCell ref="G724:G726"/>
    <mergeCell ref="H724:H726"/>
    <mergeCell ref="I724:I726"/>
    <mergeCell ref="J724:J726"/>
    <mergeCell ref="K724:K726"/>
    <mergeCell ref="L724:L726"/>
    <mergeCell ref="M724:M726"/>
    <mergeCell ref="N724:N726"/>
    <mergeCell ref="O724:O726"/>
    <mergeCell ref="P724:P726"/>
    <mergeCell ref="Q724:Q726"/>
    <mergeCell ref="R724:R726"/>
    <mergeCell ref="S724:S726"/>
    <mergeCell ref="T724:T726"/>
    <mergeCell ref="U724:U726"/>
    <mergeCell ref="V724:V726"/>
    <mergeCell ref="W724:W726"/>
    <mergeCell ref="X724:X726"/>
    <mergeCell ref="Y724:Y726"/>
    <mergeCell ref="Z724:Z726"/>
    <mergeCell ref="AA724:AA726"/>
    <mergeCell ref="AB724:AB726"/>
    <mergeCell ref="AC724:AC726"/>
    <mergeCell ref="AD724:AD726"/>
    <mergeCell ref="AE724:AE726"/>
    <mergeCell ref="AF724:AF726"/>
    <mergeCell ref="AG724:AG726"/>
    <mergeCell ref="AH724:AH726"/>
    <mergeCell ref="AI724:AI726"/>
    <mergeCell ref="AJ724:AJ726"/>
    <mergeCell ref="AK724:AK726"/>
    <mergeCell ref="AL724:AL726"/>
    <mergeCell ref="AM724:AM726"/>
    <mergeCell ref="AN724:AN726"/>
    <mergeCell ref="AO724:AO726"/>
    <mergeCell ref="AP724:AP726"/>
    <mergeCell ref="AQ724:AQ726"/>
    <mergeCell ref="C737:C739"/>
    <mergeCell ref="D737:D739"/>
    <mergeCell ref="E737:E739"/>
    <mergeCell ref="F737:F739"/>
    <mergeCell ref="G737:G739"/>
    <mergeCell ref="H737:H739"/>
    <mergeCell ref="I737:I739"/>
    <mergeCell ref="J737:J739"/>
    <mergeCell ref="K737:K739"/>
    <mergeCell ref="L737:L739"/>
    <mergeCell ref="M737:M739"/>
    <mergeCell ref="N737:N739"/>
    <mergeCell ref="O737:O739"/>
    <mergeCell ref="P737:P739"/>
    <mergeCell ref="Q737:Q739"/>
    <mergeCell ref="R737:R739"/>
    <mergeCell ref="S737:S739"/>
    <mergeCell ref="T737:T739"/>
    <mergeCell ref="U737:U739"/>
    <mergeCell ref="V737:V739"/>
    <mergeCell ref="W737:W739"/>
    <mergeCell ref="X737:X739"/>
    <mergeCell ref="Y737:Y739"/>
    <mergeCell ref="Z737:Z739"/>
    <mergeCell ref="AA737:AA739"/>
    <mergeCell ref="AB737:AB739"/>
    <mergeCell ref="AC737:AC739"/>
    <mergeCell ref="AD737:AD739"/>
    <mergeCell ref="AE737:AE739"/>
    <mergeCell ref="AF737:AF739"/>
    <mergeCell ref="AG737:AG739"/>
    <mergeCell ref="AH737:AH739"/>
    <mergeCell ref="AI737:AI739"/>
    <mergeCell ref="AJ737:AJ739"/>
    <mergeCell ref="AK737:AK739"/>
    <mergeCell ref="AL737:AL739"/>
    <mergeCell ref="AM737:AM739"/>
    <mergeCell ref="AN737:AN739"/>
    <mergeCell ref="AO737:AO739"/>
    <mergeCell ref="AP737:AP739"/>
    <mergeCell ref="AQ737:AQ739"/>
    <mergeCell ref="C740:C742"/>
    <mergeCell ref="D740:D742"/>
    <mergeCell ref="E740:E742"/>
    <mergeCell ref="F740:F742"/>
    <mergeCell ref="G740:G742"/>
    <mergeCell ref="H740:H742"/>
    <mergeCell ref="I740:I742"/>
    <mergeCell ref="J740:J742"/>
    <mergeCell ref="K740:K742"/>
    <mergeCell ref="L740:L742"/>
    <mergeCell ref="M740:M742"/>
    <mergeCell ref="N740:N742"/>
    <mergeCell ref="O740:O742"/>
    <mergeCell ref="P740:P742"/>
    <mergeCell ref="Q740:Q742"/>
    <mergeCell ref="R740:R742"/>
    <mergeCell ref="S740:S742"/>
    <mergeCell ref="T740:T742"/>
    <mergeCell ref="U740:U742"/>
    <mergeCell ref="V740:V742"/>
    <mergeCell ref="W740:W742"/>
    <mergeCell ref="X740:X742"/>
    <mergeCell ref="Y740:Y742"/>
    <mergeCell ref="Z740:Z742"/>
    <mergeCell ref="AA740:AA742"/>
    <mergeCell ref="AB740:AB742"/>
    <mergeCell ref="AC740:AC742"/>
    <mergeCell ref="AD740:AD742"/>
    <mergeCell ref="AE740:AE742"/>
    <mergeCell ref="AF740:AF742"/>
    <mergeCell ref="AG740:AG742"/>
    <mergeCell ref="AH740:AH742"/>
    <mergeCell ref="AI740:AI742"/>
    <mergeCell ref="AJ740:AJ742"/>
    <mergeCell ref="AK740:AK742"/>
    <mergeCell ref="AL740:AL742"/>
    <mergeCell ref="AM740:AM742"/>
    <mergeCell ref="AN740:AN742"/>
    <mergeCell ref="AO740:AO742"/>
    <mergeCell ref="AP740:AP742"/>
    <mergeCell ref="AQ740:AQ742"/>
    <mergeCell ref="C743:C745"/>
    <mergeCell ref="D743:D745"/>
    <mergeCell ref="E743:E745"/>
    <mergeCell ref="F743:F745"/>
    <mergeCell ref="G743:G745"/>
    <mergeCell ref="H743:H745"/>
    <mergeCell ref="I743:I745"/>
    <mergeCell ref="J743:J745"/>
    <mergeCell ref="K743:K745"/>
    <mergeCell ref="L743:L745"/>
    <mergeCell ref="M743:M745"/>
    <mergeCell ref="N743:N745"/>
    <mergeCell ref="O743:O745"/>
    <mergeCell ref="P743:P745"/>
    <mergeCell ref="Q743:Q745"/>
    <mergeCell ref="R743:R745"/>
    <mergeCell ref="S743:S745"/>
    <mergeCell ref="T743:T745"/>
    <mergeCell ref="U743:U745"/>
    <mergeCell ref="V743:V745"/>
    <mergeCell ref="W743:W745"/>
    <mergeCell ref="X743:X745"/>
    <mergeCell ref="Y743:Y745"/>
    <mergeCell ref="Z743:Z745"/>
    <mergeCell ref="AA743:AA745"/>
    <mergeCell ref="AB743:AB745"/>
    <mergeCell ref="AC743:AC745"/>
    <mergeCell ref="AD743:AD745"/>
    <mergeCell ref="AE743:AE745"/>
    <mergeCell ref="AF743:AF745"/>
    <mergeCell ref="AG743:AG745"/>
    <mergeCell ref="AH743:AH745"/>
    <mergeCell ref="AI743:AI745"/>
    <mergeCell ref="AJ743:AJ745"/>
    <mergeCell ref="AK743:AK745"/>
    <mergeCell ref="AL743:AL745"/>
    <mergeCell ref="AM743:AM745"/>
    <mergeCell ref="AN743:AN745"/>
    <mergeCell ref="AO743:AO745"/>
    <mergeCell ref="AP743:AP745"/>
    <mergeCell ref="AQ743:AQ745"/>
    <mergeCell ref="C746:C748"/>
    <mergeCell ref="D746:D748"/>
    <mergeCell ref="E746:E748"/>
    <mergeCell ref="F746:F748"/>
    <mergeCell ref="G746:G748"/>
    <mergeCell ref="H746:H748"/>
    <mergeCell ref="I746:I748"/>
    <mergeCell ref="J746:J748"/>
    <mergeCell ref="K746:K748"/>
    <mergeCell ref="L746:L748"/>
    <mergeCell ref="M746:M748"/>
    <mergeCell ref="N746:N748"/>
    <mergeCell ref="O746:O748"/>
    <mergeCell ref="P746:P748"/>
    <mergeCell ref="Q746:Q748"/>
    <mergeCell ref="R746:R748"/>
    <mergeCell ref="S746:S748"/>
    <mergeCell ref="T746:T748"/>
    <mergeCell ref="U746:U748"/>
    <mergeCell ref="V746:V748"/>
    <mergeCell ref="W746:W748"/>
    <mergeCell ref="X746:X748"/>
    <mergeCell ref="Y746:Y748"/>
    <mergeCell ref="Z746:Z748"/>
    <mergeCell ref="AA746:AA748"/>
    <mergeCell ref="AB746:AB748"/>
    <mergeCell ref="AC746:AC748"/>
    <mergeCell ref="AD746:AD748"/>
    <mergeCell ref="AE746:AE748"/>
    <mergeCell ref="AF746:AF748"/>
    <mergeCell ref="AG746:AG748"/>
    <mergeCell ref="AH746:AH748"/>
    <mergeCell ref="AI746:AI748"/>
    <mergeCell ref="AJ746:AJ748"/>
    <mergeCell ref="AK746:AK748"/>
    <mergeCell ref="AL746:AL748"/>
    <mergeCell ref="AM746:AM748"/>
    <mergeCell ref="AN746:AN748"/>
    <mergeCell ref="AO746:AO748"/>
    <mergeCell ref="AP746:AP748"/>
    <mergeCell ref="AQ746:AQ748"/>
    <mergeCell ref="C749:C751"/>
    <mergeCell ref="D749:D751"/>
    <mergeCell ref="E749:E751"/>
    <mergeCell ref="F749:F751"/>
    <mergeCell ref="G749:G751"/>
    <mergeCell ref="H749:H751"/>
    <mergeCell ref="I749:I751"/>
    <mergeCell ref="J749:J751"/>
    <mergeCell ref="K749:K751"/>
    <mergeCell ref="L749:L751"/>
    <mergeCell ref="M749:M751"/>
    <mergeCell ref="N749:N751"/>
    <mergeCell ref="O749:O751"/>
    <mergeCell ref="P749:P751"/>
    <mergeCell ref="Q749:Q751"/>
    <mergeCell ref="R749:R751"/>
    <mergeCell ref="S749:S751"/>
    <mergeCell ref="T749:T751"/>
    <mergeCell ref="U749:U751"/>
    <mergeCell ref="V749:V751"/>
    <mergeCell ref="W749:W751"/>
    <mergeCell ref="X749:X751"/>
    <mergeCell ref="Y749:Y751"/>
    <mergeCell ref="Z749:Z751"/>
    <mergeCell ref="AA749:AA751"/>
    <mergeCell ref="AB749:AB751"/>
    <mergeCell ref="AC749:AC751"/>
    <mergeCell ref="AD749:AD751"/>
    <mergeCell ref="AE749:AE751"/>
    <mergeCell ref="AF749:AF751"/>
    <mergeCell ref="AG749:AG751"/>
    <mergeCell ref="AH749:AH751"/>
    <mergeCell ref="AI749:AI751"/>
    <mergeCell ref="AJ749:AJ751"/>
    <mergeCell ref="AK749:AK751"/>
    <mergeCell ref="AL749:AL751"/>
    <mergeCell ref="AM749:AM751"/>
    <mergeCell ref="AN749:AN751"/>
    <mergeCell ref="AO749:AO751"/>
    <mergeCell ref="AP749:AP751"/>
    <mergeCell ref="AQ749:AQ751"/>
    <mergeCell ref="C752:C754"/>
    <mergeCell ref="D752:D754"/>
    <mergeCell ref="E752:E754"/>
    <mergeCell ref="F752:F754"/>
    <mergeCell ref="G752:G754"/>
    <mergeCell ref="H752:H754"/>
    <mergeCell ref="I752:I754"/>
    <mergeCell ref="J752:J754"/>
    <mergeCell ref="K752:K754"/>
    <mergeCell ref="L752:L754"/>
    <mergeCell ref="M752:M754"/>
    <mergeCell ref="N752:N754"/>
    <mergeCell ref="O752:O754"/>
    <mergeCell ref="P752:P754"/>
    <mergeCell ref="Q752:Q754"/>
    <mergeCell ref="R752:R754"/>
    <mergeCell ref="S752:S754"/>
    <mergeCell ref="T752:T754"/>
    <mergeCell ref="U752:U754"/>
    <mergeCell ref="V752:V754"/>
    <mergeCell ref="W752:W754"/>
    <mergeCell ref="X752:X754"/>
    <mergeCell ref="Y752:Y754"/>
    <mergeCell ref="Z752:Z754"/>
    <mergeCell ref="AA752:AA754"/>
    <mergeCell ref="AB752:AB754"/>
    <mergeCell ref="AC752:AC754"/>
    <mergeCell ref="AD752:AD754"/>
    <mergeCell ref="AE752:AE754"/>
    <mergeCell ref="AF752:AF754"/>
    <mergeCell ref="AG752:AG754"/>
    <mergeCell ref="AH752:AH754"/>
    <mergeCell ref="AI752:AI754"/>
    <mergeCell ref="AJ752:AJ754"/>
    <mergeCell ref="AK752:AK754"/>
    <mergeCell ref="AL752:AL754"/>
    <mergeCell ref="AM752:AM754"/>
    <mergeCell ref="AN752:AN754"/>
    <mergeCell ref="AO752:AO754"/>
    <mergeCell ref="AP752:AP754"/>
    <mergeCell ref="AQ752:AQ754"/>
    <mergeCell ref="C755:C757"/>
    <mergeCell ref="D755:D757"/>
    <mergeCell ref="E755:E757"/>
    <mergeCell ref="F755:F757"/>
    <mergeCell ref="G755:G757"/>
    <mergeCell ref="H755:H757"/>
    <mergeCell ref="I755:I757"/>
    <mergeCell ref="J755:J757"/>
    <mergeCell ref="K755:K757"/>
    <mergeCell ref="L755:L757"/>
    <mergeCell ref="M755:M757"/>
    <mergeCell ref="N755:N757"/>
    <mergeCell ref="O755:O757"/>
    <mergeCell ref="P755:P757"/>
    <mergeCell ref="Q755:Q757"/>
    <mergeCell ref="R755:R757"/>
    <mergeCell ref="S755:S757"/>
    <mergeCell ref="T755:T757"/>
    <mergeCell ref="U755:U757"/>
    <mergeCell ref="V755:V757"/>
    <mergeCell ref="W755:W757"/>
    <mergeCell ref="X755:X757"/>
    <mergeCell ref="Y755:Y757"/>
    <mergeCell ref="Z755:Z757"/>
    <mergeCell ref="AA755:AA757"/>
    <mergeCell ref="AB755:AB757"/>
    <mergeCell ref="AC755:AC757"/>
    <mergeCell ref="AD755:AD757"/>
    <mergeCell ref="AE755:AE757"/>
    <mergeCell ref="AF755:AF757"/>
    <mergeCell ref="AG755:AG757"/>
    <mergeCell ref="AH755:AH757"/>
    <mergeCell ref="AI755:AI757"/>
    <mergeCell ref="AJ755:AJ757"/>
    <mergeCell ref="AK755:AK757"/>
    <mergeCell ref="AL755:AL757"/>
    <mergeCell ref="AM755:AM757"/>
    <mergeCell ref="AN755:AN757"/>
    <mergeCell ref="AO755:AO757"/>
    <mergeCell ref="AP755:AP757"/>
    <mergeCell ref="AQ755:AQ757"/>
    <mergeCell ref="C758:C760"/>
    <mergeCell ref="D758:D760"/>
    <mergeCell ref="E758:E760"/>
    <mergeCell ref="F758:F760"/>
    <mergeCell ref="G758:G760"/>
    <mergeCell ref="H758:H760"/>
    <mergeCell ref="I758:I760"/>
    <mergeCell ref="J758:J760"/>
    <mergeCell ref="K758:K760"/>
    <mergeCell ref="L758:L760"/>
    <mergeCell ref="M758:M760"/>
    <mergeCell ref="N758:N760"/>
    <mergeCell ref="O758:O760"/>
    <mergeCell ref="P758:P760"/>
    <mergeCell ref="Q758:Q760"/>
    <mergeCell ref="R758:R760"/>
    <mergeCell ref="S758:S760"/>
    <mergeCell ref="T758:T760"/>
    <mergeCell ref="U758:U760"/>
    <mergeCell ref="V758:V760"/>
    <mergeCell ref="W758:W760"/>
    <mergeCell ref="X758:X760"/>
    <mergeCell ref="Y758:Y760"/>
    <mergeCell ref="Z758:Z760"/>
    <mergeCell ref="AA758:AA760"/>
    <mergeCell ref="AB758:AB760"/>
    <mergeCell ref="AC758:AC760"/>
    <mergeCell ref="AD758:AD760"/>
    <mergeCell ref="AE758:AE760"/>
    <mergeCell ref="AF758:AF760"/>
    <mergeCell ref="AG758:AG760"/>
    <mergeCell ref="AH758:AH760"/>
    <mergeCell ref="AI758:AI760"/>
    <mergeCell ref="AJ758:AJ760"/>
    <mergeCell ref="AK758:AK760"/>
    <mergeCell ref="AL758:AL760"/>
    <mergeCell ref="AM758:AM760"/>
    <mergeCell ref="AN758:AN760"/>
    <mergeCell ref="AO758:AO760"/>
    <mergeCell ref="AP758:AP760"/>
    <mergeCell ref="AQ758:AQ760"/>
    <mergeCell ref="C761:C763"/>
    <mergeCell ref="D761:D763"/>
    <mergeCell ref="E761:E763"/>
    <mergeCell ref="F761:F763"/>
    <mergeCell ref="G761:G763"/>
    <mergeCell ref="H761:H763"/>
    <mergeCell ref="I761:I763"/>
    <mergeCell ref="J761:J763"/>
    <mergeCell ref="K761:K763"/>
    <mergeCell ref="L761:L763"/>
    <mergeCell ref="M761:M763"/>
    <mergeCell ref="N761:N763"/>
    <mergeCell ref="O761:O763"/>
    <mergeCell ref="P761:P763"/>
    <mergeCell ref="Q761:Q763"/>
    <mergeCell ref="R761:R763"/>
    <mergeCell ref="S761:S763"/>
    <mergeCell ref="T761:T763"/>
    <mergeCell ref="U761:U763"/>
    <mergeCell ref="V761:V763"/>
    <mergeCell ref="W761:W763"/>
    <mergeCell ref="X761:X763"/>
    <mergeCell ref="Y761:Y763"/>
    <mergeCell ref="Z761:Z763"/>
    <mergeCell ref="AA761:AA763"/>
    <mergeCell ref="AB761:AB763"/>
    <mergeCell ref="AC761:AC763"/>
    <mergeCell ref="AD761:AD763"/>
    <mergeCell ref="AE761:AE763"/>
    <mergeCell ref="AF761:AF763"/>
    <mergeCell ref="AG761:AG763"/>
    <mergeCell ref="AH761:AH763"/>
    <mergeCell ref="AI761:AI763"/>
    <mergeCell ref="AJ761:AJ763"/>
    <mergeCell ref="AK761:AK763"/>
    <mergeCell ref="AL761:AL763"/>
    <mergeCell ref="AM761:AM763"/>
    <mergeCell ref="AN761:AN763"/>
    <mergeCell ref="AO761:AO763"/>
    <mergeCell ref="AP761:AP763"/>
    <mergeCell ref="AQ761:AQ763"/>
    <mergeCell ref="C764:C766"/>
    <mergeCell ref="D764:D766"/>
    <mergeCell ref="E764:E766"/>
    <mergeCell ref="F764:F766"/>
    <mergeCell ref="G764:G766"/>
    <mergeCell ref="H764:H766"/>
    <mergeCell ref="I764:I766"/>
    <mergeCell ref="J764:J766"/>
    <mergeCell ref="K764:K766"/>
    <mergeCell ref="L764:L766"/>
    <mergeCell ref="M764:M766"/>
    <mergeCell ref="N764:N766"/>
    <mergeCell ref="O764:O766"/>
    <mergeCell ref="P764:P766"/>
    <mergeCell ref="Q764:Q766"/>
    <mergeCell ref="R764:R766"/>
    <mergeCell ref="S764:S766"/>
    <mergeCell ref="T764:T766"/>
    <mergeCell ref="U764:U766"/>
    <mergeCell ref="V764:V766"/>
    <mergeCell ref="W764:W766"/>
    <mergeCell ref="X764:X766"/>
    <mergeCell ref="Y764:Y766"/>
    <mergeCell ref="Z764:Z766"/>
    <mergeCell ref="AA764:AA766"/>
    <mergeCell ref="AB764:AB766"/>
    <mergeCell ref="AC764:AC766"/>
    <mergeCell ref="AD764:AD766"/>
    <mergeCell ref="AE764:AE766"/>
    <mergeCell ref="AF764:AF766"/>
    <mergeCell ref="AG764:AG766"/>
    <mergeCell ref="AH764:AH766"/>
    <mergeCell ref="AI764:AI766"/>
    <mergeCell ref="AJ764:AJ766"/>
    <mergeCell ref="AK764:AK766"/>
    <mergeCell ref="AL764:AL766"/>
    <mergeCell ref="AM764:AM766"/>
    <mergeCell ref="AN764:AN766"/>
    <mergeCell ref="AO764:AO766"/>
    <mergeCell ref="AP764:AP766"/>
    <mergeCell ref="AQ764:AQ766"/>
    <mergeCell ref="C767:C769"/>
    <mergeCell ref="D767:D769"/>
    <mergeCell ref="E767:E769"/>
    <mergeCell ref="F767:F769"/>
    <mergeCell ref="G767:G769"/>
    <mergeCell ref="H767:H769"/>
    <mergeCell ref="I767:I769"/>
    <mergeCell ref="J767:J769"/>
    <mergeCell ref="K767:K769"/>
    <mergeCell ref="L767:L769"/>
    <mergeCell ref="M767:M769"/>
    <mergeCell ref="N767:N769"/>
    <mergeCell ref="O767:O769"/>
    <mergeCell ref="P767:P769"/>
    <mergeCell ref="Q767:Q769"/>
    <mergeCell ref="R767:R769"/>
    <mergeCell ref="S767:S769"/>
    <mergeCell ref="T767:T769"/>
    <mergeCell ref="U767:U769"/>
    <mergeCell ref="V767:V769"/>
    <mergeCell ref="W767:W769"/>
    <mergeCell ref="X767:X769"/>
    <mergeCell ref="Y767:Y769"/>
    <mergeCell ref="Z767:Z769"/>
    <mergeCell ref="AA767:AA769"/>
    <mergeCell ref="AB767:AB769"/>
    <mergeCell ref="AC767:AC769"/>
    <mergeCell ref="AD767:AD769"/>
    <mergeCell ref="AE767:AE769"/>
    <mergeCell ref="AF767:AF769"/>
    <mergeCell ref="AG767:AG769"/>
    <mergeCell ref="AH767:AH769"/>
    <mergeCell ref="AI767:AI769"/>
    <mergeCell ref="AJ767:AJ769"/>
    <mergeCell ref="AK767:AK769"/>
    <mergeCell ref="AL767:AL769"/>
    <mergeCell ref="AM767:AM769"/>
    <mergeCell ref="AN767:AN769"/>
    <mergeCell ref="AO767:AO769"/>
    <mergeCell ref="AP767:AP769"/>
    <mergeCell ref="AQ767:AQ769"/>
    <mergeCell ref="C770:C772"/>
    <mergeCell ref="D770:D772"/>
    <mergeCell ref="E770:E772"/>
    <mergeCell ref="F770:F772"/>
    <mergeCell ref="G770:G772"/>
    <mergeCell ref="H770:H772"/>
    <mergeCell ref="I770:I772"/>
    <mergeCell ref="J770:J772"/>
    <mergeCell ref="K770:K772"/>
    <mergeCell ref="L770:L772"/>
    <mergeCell ref="M770:M772"/>
    <mergeCell ref="N770:N772"/>
    <mergeCell ref="O770:O772"/>
    <mergeCell ref="P770:P772"/>
    <mergeCell ref="Q770:Q772"/>
    <mergeCell ref="R770:R772"/>
    <mergeCell ref="S770:S772"/>
    <mergeCell ref="T770:T772"/>
    <mergeCell ref="U770:U772"/>
    <mergeCell ref="V770:V772"/>
    <mergeCell ref="W770:W772"/>
    <mergeCell ref="X770:X772"/>
    <mergeCell ref="Y770:Y772"/>
    <mergeCell ref="Z770:Z772"/>
    <mergeCell ref="AA770:AA772"/>
    <mergeCell ref="AB770:AB772"/>
    <mergeCell ref="AC770:AC772"/>
    <mergeCell ref="AD770:AD772"/>
    <mergeCell ref="AE770:AE772"/>
    <mergeCell ref="AF770:AF772"/>
    <mergeCell ref="AG770:AG772"/>
    <mergeCell ref="AH770:AH772"/>
    <mergeCell ref="AI770:AI772"/>
    <mergeCell ref="AJ770:AJ772"/>
    <mergeCell ref="AK770:AK772"/>
    <mergeCell ref="AL770:AL772"/>
    <mergeCell ref="AM770:AM772"/>
    <mergeCell ref="AN770:AN772"/>
    <mergeCell ref="AO770:AO772"/>
    <mergeCell ref="AP770:AP772"/>
    <mergeCell ref="AQ770:AQ772"/>
    <mergeCell ref="C773:C775"/>
    <mergeCell ref="D773:D775"/>
    <mergeCell ref="E773:E775"/>
    <mergeCell ref="F773:F775"/>
    <mergeCell ref="G773:G775"/>
    <mergeCell ref="H773:H775"/>
    <mergeCell ref="I773:I775"/>
    <mergeCell ref="J773:J775"/>
    <mergeCell ref="K773:K775"/>
    <mergeCell ref="L773:L775"/>
    <mergeCell ref="M773:M775"/>
    <mergeCell ref="N773:N775"/>
    <mergeCell ref="O773:O775"/>
    <mergeCell ref="P773:P775"/>
    <mergeCell ref="Q773:Q775"/>
    <mergeCell ref="R773:R775"/>
    <mergeCell ref="S773:S775"/>
    <mergeCell ref="T773:T775"/>
    <mergeCell ref="U773:U775"/>
    <mergeCell ref="V773:V775"/>
    <mergeCell ref="W773:W775"/>
    <mergeCell ref="X773:X775"/>
    <mergeCell ref="Y773:Y775"/>
    <mergeCell ref="Z773:Z775"/>
    <mergeCell ref="AA773:AA775"/>
    <mergeCell ref="AB773:AB775"/>
    <mergeCell ref="AC773:AC775"/>
    <mergeCell ref="AD773:AD775"/>
    <mergeCell ref="AE773:AE775"/>
    <mergeCell ref="AF773:AF775"/>
    <mergeCell ref="AG773:AG775"/>
    <mergeCell ref="AH773:AH775"/>
    <mergeCell ref="AI773:AI775"/>
    <mergeCell ref="AJ773:AJ775"/>
    <mergeCell ref="AK773:AK775"/>
    <mergeCell ref="AL773:AL775"/>
    <mergeCell ref="AM773:AM775"/>
    <mergeCell ref="AN773:AN775"/>
    <mergeCell ref="AO773:AO775"/>
    <mergeCell ref="AP773:AP775"/>
    <mergeCell ref="AQ773:AQ775"/>
    <mergeCell ref="C776:C778"/>
    <mergeCell ref="D776:D778"/>
    <mergeCell ref="E776:E778"/>
    <mergeCell ref="F776:F778"/>
    <mergeCell ref="G776:G778"/>
    <mergeCell ref="H776:H778"/>
    <mergeCell ref="I776:I778"/>
    <mergeCell ref="J776:J778"/>
    <mergeCell ref="K776:K778"/>
    <mergeCell ref="L776:L778"/>
    <mergeCell ref="M776:M778"/>
    <mergeCell ref="N776:N778"/>
    <mergeCell ref="O776:O778"/>
    <mergeCell ref="P776:P778"/>
    <mergeCell ref="Q776:Q778"/>
    <mergeCell ref="R776:R778"/>
    <mergeCell ref="S776:S778"/>
    <mergeCell ref="T776:T778"/>
    <mergeCell ref="U776:U778"/>
    <mergeCell ref="V776:V778"/>
    <mergeCell ref="W776:W778"/>
    <mergeCell ref="X776:X778"/>
    <mergeCell ref="Y776:Y778"/>
    <mergeCell ref="Z776:Z778"/>
    <mergeCell ref="AA776:AA778"/>
    <mergeCell ref="AB776:AB778"/>
    <mergeCell ref="AC776:AC778"/>
    <mergeCell ref="AD776:AD778"/>
    <mergeCell ref="AE776:AE778"/>
    <mergeCell ref="AF776:AF778"/>
    <mergeCell ref="AG776:AG778"/>
    <mergeCell ref="AH776:AH778"/>
    <mergeCell ref="AI776:AI778"/>
    <mergeCell ref="AJ776:AJ778"/>
    <mergeCell ref="AK776:AK778"/>
    <mergeCell ref="AL776:AL778"/>
    <mergeCell ref="AM776:AM778"/>
    <mergeCell ref="AN776:AN778"/>
    <mergeCell ref="AO776:AO778"/>
    <mergeCell ref="AP776:AP778"/>
    <mergeCell ref="AQ776:AQ778"/>
    <mergeCell ref="C779:C781"/>
    <mergeCell ref="D779:D781"/>
    <mergeCell ref="E779:E781"/>
    <mergeCell ref="F779:F781"/>
    <mergeCell ref="G779:G781"/>
    <mergeCell ref="H779:H781"/>
    <mergeCell ref="I779:I781"/>
    <mergeCell ref="J779:J781"/>
    <mergeCell ref="K779:K781"/>
    <mergeCell ref="L779:L781"/>
    <mergeCell ref="M779:M781"/>
    <mergeCell ref="N779:N781"/>
    <mergeCell ref="O779:O781"/>
    <mergeCell ref="P779:P781"/>
    <mergeCell ref="Q779:Q781"/>
    <mergeCell ref="R779:R781"/>
    <mergeCell ref="S779:S781"/>
    <mergeCell ref="T779:T781"/>
    <mergeCell ref="U779:U781"/>
    <mergeCell ref="V779:V781"/>
    <mergeCell ref="W779:W781"/>
    <mergeCell ref="X779:X781"/>
    <mergeCell ref="Y779:Y781"/>
    <mergeCell ref="Z779:Z781"/>
    <mergeCell ref="AA779:AA781"/>
    <mergeCell ref="AB779:AB781"/>
    <mergeCell ref="AC779:AC781"/>
    <mergeCell ref="AD779:AD781"/>
    <mergeCell ref="AE779:AE781"/>
    <mergeCell ref="AF779:AF781"/>
    <mergeCell ref="AG779:AG781"/>
    <mergeCell ref="AH779:AH781"/>
    <mergeCell ref="AI779:AI781"/>
    <mergeCell ref="AJ779:AJ781"/>
    <mergeCell ref="AK779:AK781"/>
    <mergeCell ref="AL779:AL781"/>
    <mergeCell ref="AM779:AM781"/>
    <mergeCell ref="AN779:AN781"/>
    <mergeCell ref="AO779:AO781"/>
    <mergeCell ref="AP779:AP781"/>
    <mergeCell ref="AQ779:AQ781"/>
    <mergeCell ref="C782:C784"/>
    <mergeCell ref="D782:D784"/>
    <mergeCell ref="E782:E784"/>
    <mergeCell ref="F782:F784"/>
    <mergeCell ref="G782:G784"/>
    <mergeCell ref="H782:H784"/>
    <mergeCell ref="I782:I784"/>
    <mergeCell ref="J782:J784"/>
    <mergeCell ref="K782:K784"/>
    <mergeCell ref="L782:L784"/>
    <mergeCell ref="M782:M784"/>
    <mergeCell ref="N782:N784"/>
    <mergeCell ref="O782:O784"/>
    <mergeCell ref="P782:P784"/>
    <mergeCell ref="Q782:Q784"/>
    <mergeCell ref="R782:R784"/>
    <mergeCell ref="S782:S784"/>
    <mergeCell ref="T782:T784"/>
    <mergeCell ref="U782:U784"/>
    <mergeCell ref="V782:V784"/>
    <mergeCell ref="W782:W784"/>
    <mergeCell ref="X782:X784"/>
    <mergeCell ref="Y782:Y784"/>
    <mergeCell ref="Z782:Z784"/>
    <mergeCell ref="AA782:AA784"/>
    <mergeCell ref="AB782:AB784"/>
    <mergeCell ref="AC782:AC784"/>
    <mergeCell ref="AD782:AD784"/>
    <mergeCell ref="AE782:AE784"/>
    <mergeCell ref="AF782:AF784"/>
    <mergeCell ref="AG782:AG784"/>
    <mergeCell ref="AH782:AH784"/>
    <mergeCell ref="AI782:AI784"/>
    <mergeCell ref="AJ782:AJ784"/>
    <mergeCell ref="AK782:AK784"/>
    <mergeCell ref="AL782:AL784"/>
    <mergeCell ref="AM782:AM784"/>
    <mergeCell ref="AN782:AN784"/>
    <mergeCell ref="AO782:AO784"/>
    <mergeCell ref="AP782:AP784"/>
    <mergeCell ref="AQ782:AQ784"/>
    <mergeCell ref="C785:C787"/>
    <mergeCell ref="D785:D787"/>
    <mergeCell ref="E785:E787"/>
    <mergeCell ref="F785:F787"/>
    <mergeCell ref="G785:G787"/>
    <mergeCell ref="H785:H787"/>
    <mergeCell ref="I785:I787"/>
    <mergeCell ref="J785:J787"/>
    <mergeCell ref="K785:K787"/>
    <mergeCell ref="L785:L787"/>
    <mergeCell ref="M785:M787"/>
    <mergeCell ref="N785:N787"/>
    <mergeCell ref="O785:O787"/>
    <mergeCell ref="P785:P787"/>
    <mergeCell ref="Q785:Q787"/>
    <mergeCell ref="R785:R787"/>
    <mergeCell ref="S785:S787"/>
    <mergeCell ref="T785:T787"/>
    <mergeCell ref="U785:U787"/>
    <mergeCell ref="V785:V787"/>
    <mergeCell ref="W785:W787"/>
    <mergeCell ref="X785:X787"/>
    <mergeCell ref="Y785:Y787"/>
    <mergeCell ref="Z785:Z787"/>
    <mergeCell ref="AA785:AA787"/>
    <mergeCell ref="AB785:AB787"/>
    <mergeCell ref="AC785:AC787"/>
    <mergeCell ref="AD785:AD787"/>
    <mergeCell ref="AE785:AE787"/>
    <mergeCell ref="AF785:AF787"/>
    <mergeCell ref="AG785:AG787"/>
    <mergeCell ref="AH785:AH787"/>
    <mergeCell ref="AI785:AI787"/>
    <mergeCell ref="AJ785:AJ787"/>
    <mergeCell ref="AK785:AK787"/>
    <mergeCell ref="AL785:AL787"/>
    <mergeCell ref="AM785:AM787"/>
    <mergeCell ref="AN785:AN787"/>
    <mergeCell ref="AO785:AO787"/>
    <mergeCell ref="AP785:AP787"/>
    <mergeCell ref="AQ785:AQ787"/>
    <mergeCell ref="C788:C790"/>
    <mergeCell ref="D788:D790"/>
    <mergeCell ref="E788:E790"/>
    <mergeCell ref="F788:F790"/>
    <mergeCell ref="G788:G790"/>
    <mergeCell ref="H788:H790"/>
    <mergeCell ref="I788:I790"/>
    <mergeCell ref="J788:J790"/>
    <mergeCell ref="K788:K790"/>
    <mergeCell ref="L788:L790"/>
    <mergeCell ref="M788:M790"/>
    <mergeCell ref="N788:N790"/>
    <mergeCell ref="O788:O790"/>
    <mergeCell ref="P788:P790"/>
    <mergeCell ref="Q788:Q790"/>
    <mergeCell ref="R788:R790"/>
    <mergeCell ref="S788:S790"/>
    <mergeCell ref="T788:T790"/>
    <mergeCell ref="U788:U790"/>
    <mergeCell ref="V788:V790"/>
    <mergeCell ref="W788:W790"/>
    <mergeCell ref="X788:X790"/>
    <mergeCell ref="Y788:Y790"/>
    <mergeCell ref="Z788:Z790"/>
    <mergeCell ref="AA788:AA790"/>
    <mergeCell ref="AB788:AB790"/>
    <mergeCell ref="AC788:AC790"/>
    <mergeCell ref="AD788:AD790"/>
    <mergeCell ref="AE788:AE790"/>
    <mergeCell ref="AF788:AF790"/>
    <mergeCell ref="AG788:AG790"/>
    <mergeCell ref="AH788:AH790"/>
    <mergeCell ref="AI788:AI790"/>
    <mergeCell ref="AJ788:AJ790"/>
    <mergeCell ref="AK788:AK790"/>
    <mergeCell ref="AL788:AL790"/>
    <mergeCell ref="AM788:AM790"/>
    <mergeCell ref="AN788:AN790"/>
    <mergeCell ref="AO788:AO790"/>
    <mergeCell ref="AP788:AP790"/>
    <mergeCell ref="AQ788:AQ790"/>
    <mergeCell ref="C791:C793"/>
    <mergeCell ref="D791:D793"/>
    <mergeCell ref="E791:E793"/>
    <mergeCell ref="F791:F793"/>
    <mergeCell ref="G791:G793"/>
    <mergeCell ref="H791:H793"/>
    <mergeCell ref="I791:I793"/>
    <mergeCell ref="J791:J793"/>
    <mergeCell ref="K791:K793"/>
    <mergeCell ref="L791:L793"/>
    <mergeCell ref="M791:M793"/>
    <mergeCell ref="N791:N793"/>
    <mergeCell ref="O791:O793"/>
    <mergeCell ref="P791:P793"/>
    <mergeCell ref="Q791:Q793"/>
    <mergeCell ref="R791:R793"/>
    <mergeCell ref="S791:S793"/>
    <mergeCell ref="T791:T793"/>
    <mergeCell ref="U791:U793"/>
    <mergeCell ref="V791:V793"/>
    <mergeCell ref="W791:W793"/>
    <mergeCell ref="X791:X793"/>
    <mergeCell ref="Y791:Y793"/>
    <mergeCell ref="Z791:Z793"/>
    <mergeCell ref="AA791:AA793"/>
    <mergeCell ref="AB791:AB793"/>
    <mergeCell ref="AC791:AC793"/>
    <mergeCell ref="AD791:AD793"/>
    <mergeCell ref="AE791:AE793"/>
    <mergeCell ref="AF791:AF793"/>
    <mergeCell ref="AG791:AG793"/>
    <mergeCell ref="AH791:AH793"/>
    <mergeCell ref="AI791:AI793"/>
    <mergeCell ref="AJ791:AJ793"/>
    <mergeCell ref="AK791:AK793"/>
    <mergeCell ref="AL791:AL793"/>
    <mergeCell ref="AM791:AM793"/>
    <mergeCell ref="AN791:AN793"/>
    <mergeCell ref="AO791:AO793"/>
    <mergeCell ref="AP791:AP793"/>
    <mergeCell ref="AQ791:AQ793"/>
    <mergeCell ref="C794:C796"/>
    <mergeCell ref="D794:D796"/>
    <mergeCell ref="E794:E796"/>
    <mergeCell ref="F794:F796"/>
    <mergeCell ref="G794:G796"/>
    <mergeCell ref="H794:H796"/>
    <mergeCell ref="I794:I796"/>
    <mergeCell ref="J794:J796"/>
    <mergeCell ref="K794:K796"/>
    <mergeCell ref="L794:L796"/>
    <mergeCell ref="M794:M796"/>
    <mergeCell ref="N794:N796"/>
    <mergeCell ref="O794:O796"/>
    <mergeCell ref="P794:P796"/>
    <mergeCell ref="Q794:Q796"/>
    <mergeCell ref="R794:R796"/>
    <mergeCell ref="S794:S796"/>
    <mergeCell ref="T794:T796"/>
    <mergeCell ref="U794:U796"/>
    <mergeCell ref="V794:V796"/>
    <mergeCell ref="W794:W796"/>
    <mergeCell ref="X794:X796"/>
    <mergeCell ref="Y794:Y796"/>
    <mergeCell ref="Z794:Z796"/>
    <mergeCell ref="AA794:AA796"/>
    <mergeCell ref="AB794:AB796"/>
    <mergeCell ref="AC794:AC796"/>
    <mergeCell ref="AD794:AD796"/>
    <mergeCell ref="AE794:AE796"/>
    <mergeCell ref="AF794:AF796"/>
    <mergeCell ref="AG794:AG796"/>
    <mergeCell ref="AH794:AH796"/>
    <mergeCell ref="AI794:AI796"/>
    <mergeCell ref="AJ794:AJ796"/>
    <mergeCell ref="AK794:AK796"/>
    <mergeCell ref="AL794:AL796"/>
    <mergeCell ref="AM794:AM796"/>
    <mergeCell ref="AN794:AN796"/>
    <mergeCell ref="AO794:AO796"/>
    <mergeCell ref="AP794:AP796"/>
    <mergeCell ref="AQ794:AQ796"/>
    <mergeCell ref="C797:C799"/>
    <mergeCell ref="D797:D799"/>
    <mergeCell ref="E797:E799"/>
    <mergeCell ref="F797:F799"/>
    <mergeCell ref="G797:G799"/>
    <mergeCell ref="H797:H799"/>
    <mergeCell ref="I797:I799"/>
    <mergeCell ref="J797:J799"/>
    <mergeCell ref="K797:K799"/>
    <mergeCell ref="L797:L799"/>
    <mergeCell ref="M797:M799"/>
    <mergeCell ref="N797:N799"/>
    <mergeCell ref="O797:O799"/>
    <mergeCell ref="P797:P799"/>
    <mergeCell ref="Q797:Q799"/>
    <mergeCell ref="R797:R799"/>
    <mergeCell ref="S797:S799"/>
    <mergeCell ref="T797:T799"/>
    <mergeCell ref="U797:U799"/>
    <mergeCell ref="V797:V799"/>
    <mergeCell ref="W797:W799"/>
    <mergeCell ref="X797:X799"/>
    <mergeCell ref="Y797:Y799"/>
    <mergeCell ref="Z797:Z799"/>
    <mergeCell ref="AA797:AA799"/>
    <mergeCell ref="AB797:AB799"/>
    <mergeCell ref="AC797:AC799"/>
    <mergeCell ref="AD797:AD799"/>
    <mergeCell ref="AE797:AE799"/>
    <mergeCell ref="AF797:AF799"/>
    <mergeCell ref="AG797:AG799"/>
    <mergeCell ref="AH797:AH799"/>
    <mergeCell ref="AI797:AI799"/>
    <mergeCell ref="AJ797:AJ799"/>
    <mergeCell ref="AK797:AK799"/>
    <mergeCell ref="AL797:AL799"/>
    <mergeCell ref="AM797:AM799"/>
    <mergeCell ref="AN797:AN799"/>
    <mergeCell ref="AO797:AO799"/>
    <mergeCell ref="AP797:AP799"/>
    <mergeCell ref="AQ797:AQ799"/>
    <mergeCell ref="C800:C802"/>
    <mergeCell ref="D800:D802"/>
    <mergeCell ref="E800:E802"/>
    <mergeCell ref="F800:F802"/>
    <mergeCell ref="G800:G802"/>
    <mergeCell ref="H800:H802"/>
    <mergeCell ref="I800:I802"/>
    <mergeCell ref="J800:J802"/>
    <mergeCell ref="K800:K802"/>
    <mergeCell ref="L800:L802"/>
    <mergeCell ref="M800:M802"/>
    <mergeCell ref="N800:N802"/>
    <mergeCell ref="O800:O802"/>
    <mergeCell ref="P800:P802"/>
    <mergeCell ref="Q800:Q802"/>
    <mergeCell ref="R800:R802"/>
    <mergeCell ref="S800:S802"/>
    <mergeCell ref="T800:T802"/>
    <mergeCell ref="U800:U802"/>
    <mergeCell ref="V800:V802"/>
    <mergeCell ref="W800:W802"/>
    <mergeCell ref="X800:X802"/>
    <mergeCell ref="Y800:Y802"/>
    <mergeCell ref="Z800:Z802"/>
    <mergeCell ref="AA800:AA802"/>
    <mergeCell ref="AB800:AB802"/>
    <mergeCell ref="AC800:AC802"/>
    <mergeCell ref="AD800:AD802"/>
    <mergeCell ref="AE800:AE802"/>
    <mergeCell ref="AF800:AF802"/>
    <mergeCell ref="AG800:AG802"/>
    <mergeCell ref="AH800:AH802"/>
    <mergeCell ref="AI800:AI802"/>
    <mergeCell ref="AJ800:AJ802"/>
    <mergeCell ref="AK800:AK802"/>
    <mergeCell ref="AL800:AL802"/>
    <mergeCell ref="AM800:AM802"/>
    <mergeCell ref="AN800:AN802"/>
    <mergeCell ref="AO800:AO802"/>
    <mergeCell ref="AP800:AP802"/>
    <mergeCell ref="AQ800:AQ802"/>
    <mergeCell ref="C803:C805"/>
    <mergeCell ref="D803:D805"/>
    <mergeCell ref="E803:E805"/>
    <mergeCell ref="F803:F805"/>
    <mergeCell ref="G803:G805"/>
    <mergeCell ref="H803:H805"/>
    <mergeCell ref="I803:I805"/>
    <mergeCell ref="J803:J805"/>
    <mergeCell ref="K803:K805"/>
    <mergeCell ref="L803:L805"/>
    <mergeCell ref="M803:M805"/>
    <mergeCell ref="N803:N805"/>
    <mergeCell ref="O803:O805"/>
    <mergeCell ref="P803:P805"/>
    <mergeCell ref="Q803:Q805"/>
    <mergeCell ref="R803:R805"/>
    <mergeCell ref="S803:S805"/>
    <mergeCell ref="T803:T805"/>
    <mergeCell ref="U803:U805"/>
    <mergeCell ref="V803:V805"/>
    <mergeCell ref="W803:W805"/>
    <mergeCell ref="X803:X805"/>
    <mergeCell ref="Y803:Y805"/>
    <mergeCell ref="Z803:Z805"/>
    <mergeCell ref="AA803:AA805"/>
    <mergeCell ref="AB803:AB805"/>
    <mergeCell ref="AC803:AC805"/>
    <mergeCell ref="AD803:AD805"/>
    <mergeCell ref="AE803:AE805"/>
    <mergeCell ref="AF803:AF805"/>
    <mergeCell ref="AG803:AG805"/>
    <mergeCell ref="AH803:AH805"/>
    <mergeCell ref="AI803:AI805"/>
    <mergeCell ref="AJ803:AJ805"/>
    <mergeCell ref="AK803:AK805"/>
    <mergeCell ref="AL803:AL805"/>
    <mergeCell ref="AM803:AM805"/>
    <mergeCell ref="AN803:AN805"/>
    <mergeCell ref="AO803:AO805"/>
    <mergeCell ref="AP803:AP805"/>
    <mergeCell ref="AQ803:AQ805"/>
    <mergeCell ref="C806:C808"/>
    <mergeCell ref="D806:D808"/>
    <mergeCell ref="E806:E808"/>
    <mergeCell ref="F806:F808"/>
    <mergeCell ref="G806:G808"/>
    <mergeCell ref="H806:H808"/>
    <mergeCell ref="I806:I808"/>
    <mergeCell ref="J806:J808"/>
    <mergeCell ref="K806:K808"/>
    <mergeCell ref="L806:L808"/>
    <mergeCell ref="M806:M808"/>
    <mergeCell ref="N806:N808"/>
    <mergeCell ref="O806:O808"/>
    <mergeCell ref="P806:P808"/>
    <mergeCell ref="Q806:Q808"/>
    <mergeCell ref="R806:R808"/>
    <mergeCell ref="S806:S808"/>
    <mergeCell ref="T806:T808"/>
    <mergeCell ref="U806:U808"/>
    <mergeCell ref="V806:V808"/>
    <mergeCell ref="W806:W808"/>
    <mergeCell ref="X806:X808"/>
    <mergeCell ref="Y806:Y808"/>
    <mergeCell ref="Z806:Z808"/>
    <mergeCell ref="AA806:AA808"/>
    <mergeCell ref="AB806:AB808"/>
    <mergeCell ref="AC806:AC808"/>
    <mergeCell ref="AD806:AD808"/>
    <mergeCell ref="AE806:AE808"/>
    <mergeCell ref="AF806:AF808"/>
    <mergeCell ref="AG806:AG808"/>
    <mergeCell ref="AH806:AH808"/>
    <mergeCell ref="AI806:AI808"/>
    <mergeCell ref="AJ806:AJ808"/>
    <mergeCell ref="AK806:AK808"/>
    <mergeCell ref="AL806:AL808"/>
    <mergeCell ref="AM806:AM808"/>
    <mergeCell ref="AN806:AN808"/>
    <mergeCell ref="AO806:AO808"/>
    <mergeCell ref="AP806:AP808"/>
    <mergeCell ref="AQ806:AQ808"/>
    <mergeCell ref="C809:C811"/>
    <mergeCell ref="D809:D811"/>
    <mergeCell ref="E809:E811"/>
    <mergeCell ref="F809:F811"/>
    <mergeCell ref="G809:G811"/>
    <mergeCell ref="H809:H811"/>
    <mergeCell ref="I809:I811"/>
    <mergeCell ref="J809:J811"/>
    <mergeCell ref="K809:K811"/>
    <mergeCell ref="L809:L811"/>
    <mergeCell ref="M809:M811"/>
    <mergeCell ref="N809:N811"/>
    <mergeCell ref="O809:O811"/>
    <mergeCell ref="P809:P811"/>
    <mergeCell ref="Q809:Q811"/>
    <mergeCell ref="R809:R811"/>
    <mergeCell ref="S809:S811"/>
    <mergeCell ref="T809:T811"/>
    <mergeCell ref="U809:U811"/>
    <mergeCell ref="V809:V811"/>
    <mergeCell ref="W809:W811"/>
    <mergeCell ref="X809:X811"/>
    <mergeCell ref="Y809:Y811"/>
    <mergeCell ref="Z809:Z811"/>
    <mergeCell ref="AA809:AA811"/>
    <mergeCell ref="AB809:AB811"/>
    <mergeCell ref="AC809:AC811"/>
    <mergeCell ref="AD809:AD811"/>
    <mergeCell ref="AE809:AE811"/>
    <mergeCell ref="AF809:AF811"/>
    <mergeCell ref="AG809:AG811"/>
    <mergeCell ref="AH809:AH811"/>
    <mergeCell ref="AI809:AI811"/>
    <mergeCell ref="AJ809:AJ811"/>
    <mergeCell ref="AK809:AK811"/>
    <mergeCell ref="AL809:AL811"/>
    <mergeCell ref="AM809:AM811"/>
    <mergeCell ref="AN809:AN811"/>
    <mergeCell ref="AO809:AO811"/>
    <mergeCell ref="AP809:AP811"/>
    <mergeCell ref="AQ809:AQ811"/>
    <mergeCell ref="C812:C814"/>
    <mergeCell ref="D812:D814"/>
    <mergeCell ref="E812:E814"/>
    <mergeCell ref="F812:F814"/>
    <mergeCell ref="G812:G814"/>
    <mergeCell ref="H812:H814"/>
    <mergeCell ref="I812:I814"/>
    <mergeCell ref="J812:J814"/>
    <mergeCell ref="K812:K814"/>
    <mergeCell ref="L812:L814"/>
    <mergeCell ref="M812:M814"/>
    <mergeCell ref="N812:N814"/>
    <mergeCell ref="O812:O814"/>
    <mergeCell ref="P812:P814"/>
    <mergeCell ref="Q812:Q814"/>
    <mergeCell ref="R812:R814"/>
    <mergeCell ref="S812:S814"/>
    <mergeCell ref="T812:T814"/>
    <mergeCell ref="U812:U814"/>
    <mergeCell ref="V812:V814"/>
    <mergeCell ref="W812:W814"/>
    <mergeCell ref="X812:X814"/>
    <mergeCell ref="Y812:Y814"/>
    <mergeCell ref="Z812:Z814"/>
    <mergeCell ref="AA812:AA814"/>
    <mergeCell ref="AB812:AB814"/>
    <mergeCell ref="AC812:AC814"/>
    <mergeCell ref="AD812:AD814"/>
    <mergeCell ref="AE812:AE814"/>
    <mergeCell ref="AF812:AF814"/>
    <mergeCell ref="AG812:AG814"/>
    <mergeCell ref="AH812:AH814"/>
    <mergeCell ref="AI812:AI814"/>
    <mergeCell ref="AJ812:AJ814"/>
    <mergeCell ref="AK812:AK814"/>
    <mergeCell ref="AL812:AL814"/>
    <mergeCell ref="AM812:AM814"/>
    <mergeCell ref="AN812:AN814"/>
    <mergeCell ref="AO812:AO814"/>
    <mergeCell ref="AP812:AP814"/>
    <mergeCell ref="AQ812:AQ814"/>
    <mergeCell ref="C815:C817"/>
    <mergeCell ref="D815:D817"/>
    <mergeCell ref="E815:E817"/>
    <mergeCell ref="F815:F817"/>
    <mergeCell ref="G815:G817"/>
    <mergeCell ref="H815:H817"/>
    <mergeCell ref="I815:I817"/>
    <mergeCell ref="J815:J817"/>
    <mergeCell ref="K815:K817"/>
    <mergeCell ref="L815:L817"/>
    <mergeCell ref="M815:M817"/>
    <mergeCell ref="N815:N817"/>
    <mergeCell ref="O815:O817"/>
    <mergeCell ref="P815:P817"/>
    <mergeCell ref="Q815:Q817"/>
    <mergeCell ref="R815:R817"/>
    <mergeCell ref="S815:S817"/>
    <mergeCell ref="T815:T817"/>
    <mergeCell ref="U815:U817"/>
    <mergeCell ref="V815:V817"/>
    <mergeCell ref="W815:W817"/>
    <mergeCell ref="X815:X817"/>
    <mergeCell ref="Y815:Y817"/>
    <mergeCell ref="Z815:Z817"/>
    <mergeCell ref="AA815:AA817"/>
    <mergeCell ref="AB815:AB817"/>
    <mergeCell ref="AC815:AC817"/>
    <mergeCell ref="AD815:AD817"/>
    <mergeCell ref="AE815:AE817"/>
    <mergeCell ref="AF815:AF817"/>
    <mergeCell ref="AG815:AG817"/>
    <mergeCell ref="AH815:AH817"/>
    <mergeCell ref="AI815:AI817"/>
    <mergeCell ref="AJ815:AJ817"/>
    <mergeCell ref="AK815:AK817"/>
    <mergeCell ref="AL815:AL817"/>
    <mergeCell ref="AM815:AM817"/>
    <mergeCell ref="AN815:AN817"/>
    <mergeCell ref="AO815:AO817"/>
    <mergeCell ref="AP815:AP817"/>
    <mergeCell ref="AQ815:AQ817"/>
    <mergeCell ref="C818:C820"/>
    <mergeCell ref="D818:D820"/>
    <mergeCell ref="E818:E820"/>
    <mergeCell ref="F818:F820"/>
    <mergeCell ref="G818:G820"/>
    <mergeCell ref="H818:H820"/>
    <mergeCell ref="I818:I820"/>
    <mergeCell ref="J818:J820"/>
    <mergeCell ref="K818:K820"/>
    <mergeCell ref="L818:L820"/>
    <mergeCell ref="M818:M820"/>
    <mergeCell ref="N818:N820"/>
    <mergeCell ref="O818:O820"/>
    <mergeCell ref="P818:P820"/>
    <mergeCell ref="Q818:Q820"/>
    <mergeCell ref="R818:R820"/>
    <mergeCell ref="S818:S820"/>
    <mergeCell ref="T818:T820"/>
    <mergeCell ref="U818:U820"/>
    <mergeCell ref="V818:V820"/>
    <mergeCell ref="W818:W820"/>
    <mergeCell ref="X818:X820"/>
    <mergeCell ref="Y818:Y820"/>
    <mergeCell ref="Z818:Z820"/>
    <mergeCell ref="AA818:AA820"/>
    <mergeCell ref="AB818:AB820"/>
    <mergeCell ref="AC818:AC820"/>
    <mergeCell ref="AD818:AD820"/>
    <mergeCell ref="AE818:AE820"/>
    <mergeCell ref="AF818:AF820"/>
    <mergeCell ref="AG818:AG820"/>
    <mergeCell ref="AH818:AH820"/>
    <mergeCell ref="AI818:AI820"/>
    <mergeCell ref="AJ818:AJ820"/>
    <mergeCell ref="AK818:AK820"/>
    <mergeCell ref="AL818:AL820"/>
    <mergeCell ref="AM818:AM820"/>
    <mergeCell ref="AN818:AN820"/>
    <mergeCell ref="AO818:AO820"/>
    <mergeCell ref="AP818:AP820"/>
    <mergeCell ref="AQ818:AQ820"/>
    <mergeCell ref="C821:C823"/>
    <mergeCell ref="D821:D823"/>
    <mergeCell ref="E821:E823"/>
    <mergeCell ref="F821:F823"/>
    <mergeCell ref="G821:G823"/>
    <mergeCell ref="H821:H823"/>
    <mergeCell ref="I821:I823"/>
    <mergeCell ref="J821:J823"/>
    <mergeCell ref="K821:K823"/>
    <mergeCell ref="L821:L823"/>
    <mergeCell ref="M821:M823"/>
    <mergeCell ref="N821:N823"/>
    <mergeCell ref="O821:O823"/>
    <mergeCell ref="P821:P823"/>
    <mergeCell ref="Q821:Q823"/>
    <mergeCell ref="R821:R823"/>
    <mergeCell ref="S821:S823"/>
    <mergeCell ref="T821:T823"/>
    <mergeCell ref="U821:U823"/>
    <mergeCell ref="V821:V823"/>
    <mergeCell ref="W821:W823"/>
    <mergeCell ref="X821:X823"/>
    <mergeCell ref="Y821:Y823"/>
    <mergeCell ref="Z821:Z823"/>
    <mergeCell ref="AA821:AA823"/>
    <mergeCell ref="AB821:AB823"/>
    <mergeCell ref="AC821:AC823"/>
    <mergeCell ref="AD821:AD823"/>
    <mergeCell ref="AE821:AE823"/>
    <mergeCell ref="AF821:AF823"/>
    <mergeCell ref="AG821:AG823"/>
    <mergeCell ref="AH821:AH823"/>
    <mergeCell ref="AI821:AI823"/>
    <mergeCell ref="AJ821:AJ823"/>
    <mergeCell ref="AK821:AK823"/>
    <mergeCell ref="AL821:AL823"/>
    <mergeCell ref="AM821:AM823"/>
    <mergeCell ref="AN821:AN823"/>
    <mergeCell ref="AO821:AO823"/>
    <mergeCell ref="AP821:AP823"/>
    <mergeCell ref="AQ821:AQ823"/>
    <mergeCell ref="C824:C826"/>
    <mergeCell ref="D824:D826"/>
    <mergeCell ref="E824:E826"/>
    <mergeCell ref="F824:F826"/>
    <mergeCell ref="G824:G826"/>
    <mergeCell ref="H824:H826"/>
    <mergeCell ref="I824:I826"/>
    <mergeCell ref="J824:J826"/>
    <mergeCell ref="K824:K826"/>
    <mergeCell ref="L824:L826"/>
    <mergeCell ref="M824:M826"/>
    <mergeCell ref="N824:N826"/>
    <mergeCell ref="O824:O826"/>
    <mergeCell ref="P824:P826"/>
    <mergeCell ref="Q824:Q826"/>
    <mergeCell ref="R824:R826"/>
    <mergeCell ref="S824:S826"/>
    <mergeCell ref="T824:T826"/>
    <mergeCell ref="U824:U826"/>
    <mergeCell ref="V824:V826"/>
    <mergeCell ref="W824:W826"/>
    <mergeCell ref="X824:X826"/>
    <mergeCell ref="Y824:Y826"/>
    <mergeCell ref="Z824:Z826"/>
    <mergeCell ref="AA824:AA826"/>
    <mergeCell ref="AB824:AB826"/>
    <mergeCell ref="AC824:AC826"/>
    <mergeCell ref="AD824:AD826"/>
    <mergeCell ref="AE824:AE826"/>
    <mergeCell ref="AF824:AF826"/>
    <mergeCell ref="AG824:AG826"/>
    <mergeCell ref="AH824:AH826"/>
    <mergeCell ref="AI824:AI826"/>
    <mergeCell ref="AJ824:AJ826"/>
    <mergeCell ref="AK824:AK826"/>
    <mergeCell ref="AL824:AL826"/>
    <mergeCell ref="AM824:AM826"/>
    <mergeCell ref="AN824:AN826"/>
    <mergeCell ref="AO824:AO826"/>
    <mergeCell ref="AP824:AP826"/>
    <mergeCell ref="AQ824:AQ826"/>
    <mergeCell ref="C827:C829"/>
    <mergeCell ref="D827:D829"/>
    <mergeCell ref="E827:E829"/>
    <mergeCell ref="F827:F829"/>
    <mergeCell ref="G827:G829"/>
    <mergeCell ref="H827:H829"/>
    <mergeCell ref="I827:I829"/>
    <mergeCell ref="J827:J829"/>
    <mergeCell ref="K827:K829"/>
    <mergeCell ref="L827:L829"/>
    <mergeCell ref="M827:M829"/>
    <mergeCell ref="N827:N829"/>
    <mergeCell ref="O827:O829"/>
    <mergeCell ref="P827:P829"/>
    <mergeCell ref="Q827:Q829"/>
    <mergeCell ref="R827:R829"/>
    <mergeCell ref="S827:S829"/>
    <mergeCell ref="T827:T829"/>
    <mergeCell ref="U827:U829"/>
    <mergeCell ref="V827:V829"/>
    <mergeCell ref="W827:W829"/>
    <mergeCell ref="X827:X829"/>
    <mergeCell ref="Y827:Y829"/>
    <mergeCell ref="Z827:Z829"/>
    <mergeCell ref="AA827:AA829"/>
    <mergeCell ref="AB827:AB829"/>
    <mergeCell ref="AC827:AC829"/>
    <mergeCell ref="AD827:AD829"/>
    <mergeCell ref="AE827:AE829"/>
    <mergeCell ref="AF827:AF829"/>
    <mergeCell ref="AG827:AG829"/>
    <mergeCell ref="AH827:AH829"/>
    <mergeCell ref="AI827:AI829"/>
    <mergeCell ref="AJ827:AJ829"/>
    <mergeCell ref="AK827:AK829"/>
    <mergeCell ref="AL827:AL829"/>
    <mergeCell ref="AM827:AM829"/>
    <mergeCell ref="AN827:AN829"/>
    <mergeCell ref="AO827:AO829"/>
    <mergeCell ref="AP827:AP829"/>
    <mergeCell ref="AQ827:AQ829"/>
    <mergeCell ref="C833:C835"/>
    <mergeCell ref="D833:D835"/>
    <mergeCell ref="E833:E835"/>
    <mergeCell ref="F833:F835"/>
    <mergeCell ref="G833:G835"/>
    <mergeCell ref="H833:H835"/>
    <mergeCell ref="I833:I835"/>
    <mergeCell ref="J833:J835"/>
    <mergeCell ref="K833:K835"/>
    <mergeCell ref="L833:L835"/>
    <mergeCell ref="M833:M835"/>
    <mergeCell ref="N833:N835"/>
    <mergeCell ref="O833:O835"/>
    <mergeCell ref="P833:P835"/>
    <mergeCell ref="Q833:Q835"/>
    <mergeCell ref="R833:R835"/>
    <mergeCell ref="S833:S835"/>
    <mergeCell ref="T833:T835"/>
    <mergeCell ref="U833:U835"/>
    <mergeCell ref="V833:V835"/>
    <mergeCell ref="W833:W835"/>
    <mergeCell ref="X833:X835"/>
    <mergeCell ref="Y833:Y835"/>
    <mergeCell ref="Z833:Z835"/>
    <mergeCell ref="AA833:AA835"/>
    <mergeCell ref="AB833:AB835"/>
    <mergeCell ref="AC833:AC835"/>
    <mergeCell ref="AD833:AD835"/>
    <mergeCell ref="AE833:AE835"/>
    <mergeCell ref="AF833:AF835"/>
    <mergeCell ref="AG833:AG835"/>
    <mergeCell ref="AH833:AH835"/>
    <mergeCell ref="AI833:AI835"/>
    <mergeCell ref="AJ833:AJ835"/>
    <mergeCell ref="AK833:AK835"/>
    <mergeCell ref="AL833:AL835"/>
    <mergeCell ref="AM833:AM835"/>
    <mergeCell ref="AN833:AN835"/>
    <mergeCell ref="AO833:AO835"/>
    <mergeCell ref="AP833:AP835"/>
    <mergeCell ref="AQ833:AQ835"/>
    <mergeCell ref="C836:C838"/>
    <mergeCell ref="D836:D838"/>
    <mergeCell ref="E836:E838"/>
    <mergeCell ref="F836:F838"/>
    <mergeCell ref="G836:G838"/>
    <mergeCell ref="H836:H838"/>
    <mergeCell ref="I836:I838"/>
    <mergeCell ref="J836:J838"/>
    <mergeCell ref="K836:K838"/>
    <mergeCell ref="L836:L838"/>
    <mergeCell ref="M836:M838"/>
    <mergeCell ref="N836:N838"/>
    <mergeCell ref="O836:O838"/>
    <mergeCell ref="P836:P838"/>
    <mergeCell ref="Q836:Q838"/>
    <mergeCell ref="R836:R838"/>
    <mergeCell ref="S836:S838"/>
    <mergeCell ref="T836:T838"/>
    <mergeCell ref="U836:U838"/>
    <mergeCell ref="V836:V838"/>
    <mergeCell ref="W836:W838"/>
    <mergeCell ref="X836:X838"/>
    <mergeCell ref="Y836:Y838"/>
    <mergeCell ref="Z836:Z838"/>
    <mergeCell ref="AA836:AA838"/>
    <mergeCell ref="AB836:AB838"/>
    <mergeCell ref="AC836:AC838"/>
    <mergeCell ref="AD836:AD838"/>
    <mergeCell ref="AE836:AE838"/>
    <mergeCell ref="AF836:AF838"/>
    <mergeCell ref="AG836:AG838"/>
    <mergeCell ref="AH836:AH838"/>
    <mergeCell ref="AI836:AI838"/>
    <mergeCell ref="AJ836:AJ838"/>
    <mergeCell ref="AK836:AK838"/>
    <mergeCell ref="AL836:AL838"/>
    <mergeCell ref="AM836:AM838"/>
    <mergeCell ref="AN836:AN838"/>
    <mergeCell ref="AO836:AO838"/>
    <mergeCell ref="AP836:AP838"/>
    <mergeCell ref="AQ836:AQ838"/>
    <mergeCell ref="C839:C841"/>
    <mergeCell ref="D839:D841"/>
    <mergeCell ref="E839:E841"/>
    <mergeCell ref="F839:F841"/>
    <mergeCell ref="G839:G841"/>
    <mergeCell ref="H839:H841"/>
    <mergeCell ref="I839:I841"/>
    <mergeCell ref="J839:J841"/>
    <mergeCell ref="K839:K841"/>
    <mergeCell ref="L839:L841"/>
    <mergeCell ref="M839:M841"/>
    <mergeCell ref="N839:N841"/>
    <mergeCell ref="O839:O841"/>
    <mergeCell ref="P839:P841"/>
    <mergeCell ref="Q839:Q841"/>
    <mergeCell ref="R839:R841"/>
    <mergeCell ref="S839:S841"/>
    <mergeCell ref="T839:T841"/>
    <mergeCell ref="U839:U841"/>
    <mergeCell ref="V839:V841"/>
    <mergeCell ref="W839:W841"/>
    <mergeCell ref="X839:X841"/>
    <mergeCell ref="Y839:Y841"/>
    <mergeCell ref="Z839:Z841"/>
    <mergeCell ref="AA839:AA841"/>
    <mergeCell ref="AB839:AB841"/>
    <mergeCell ref="AC839:AC841"/>
    <mergeCell ref="AD839:AD841"/>
    <mergeCell ref="AE839:AE841"/>
    <mergeCell ref="AF839:AF841"/>
    <mergeCell ref="AG839:AG841"/>
    <mergeCell ref="AH839:AH841"/>
    <mergeCell ref="AI839:AI841"/>
    <mergeCell ref="AJ839:AJ841"/>
    <mergeCell ref="AK839:AK841"/>
    <mergeCell ref="AL839:AL841"/>
    <mergeCell ref="AM839:AM841"/>
    <mergeCell ref="AN839:AN841"/>
    <mergeCell ref="AO839:AO841"/>
    <mergeCell ref="AP839:AP841"/>
    <mergeCell ref="AQ839:AQ841"/>
    <mergeCell ref="C842:C844"/>
    <mergeCell ref="D842:D844"/>
    <mergeCell ref="E842:E844"/>
    <mergeCell ref="F842:F844"/>
    <mergeCell ref="G842:G844"/>
    <mergeCell ref="H842:H844"/>
    <mergeCell ref="I842:I844"/>
    <mergeCell ref="J842:J844"/>
    <mergeCell ref="K842:K844"/>
    <mergeCell ref="L842:L844"/>
    <mergeCell ref="M842:M844"/>
    <mergeCell ref="N842:N844"/>
    <mergeCell ref="O842:O844"/>
    <mergeCell ref="P842:P844"/>
    <mergeCell ref="Q842:Q844"/>
    <mergeCell ref="R842:R844"/>
    <mergeCell ref="S842:S844"/>
    <mergeCell ref="T842:T844"/>
    <mergeCell ref="U842:U844"/>
    <mergeCell ref="V842:V844"/>
    <mergeCell ref="W842:W844"/>
    <mergeCell ref="X842:X844"/>
    <mergeCell ref="Y842:Y844"/>
    <mergeCell ref="Z842:Z844"/>
    <mergeCell ref="AA842:AA844"/>
    <mergeCell ref="AB842:AB844"/>
    <mergeCell ref="AC842:AC844"/>
    <mergeCell ref="AD842:AD844"/>
    <mergeCell ref="AE842:AE844"/>
    <mergeCell ref="AF842:AF844"/>
    <mergeCell ref="AG842:AG844"/>
    <mergeCell ref="AH842:AH844"/>
    <mergeCell ref="AI842:AI844"/>
    <mergeCell ref="AJ842:AJ844"/>
    <mergeCell ref="AK842:AK844"/>
    <mergeCell ref="AL842:AL844"/>
    <mergeCell ref="AM842:AM844"/>
    <mergeCell ref="AN842:AN844"/>
    <mergeCell ref="AO842:AO844"/>
    <mergeCell ref="AP842:AP844"/>
    <mergeCell ref="AQ842:AQ844"/>
    <mergeCell ref="C845:C847"/>
    <mergeCell ref="D845:D847"/>
    <mergeCell ref="E845:E847"/>
    <mergeCell ref="F845:F847"/>
    <mergeCell ref="G845:G847"/>
    <mergeCell ref="H845:H847"/>
    <mergeCell ref="I845:I847"/>
    <mergeCell ref="J845:J847"/>
    <mergeCell ref="K845:K847"/>
    <mergeCell ref="L845:L847"/>
    <mergeCell ref="M845:M847"/>
    <mergeCell ref="N845:N847"/>
    <mergeCell ref="O845:O847"/>
    <mergeCell ref="P845:P847"/>
    <mergeCell ref="Q845:Q847"/>
    <mergeCell ref="R845:R847"/>
    <mergeCell ref="S845:S847"/>
    <mergeCell ref="T845:T847"/>
    <mergeCell ref="U845:U847"/>
    <mergeCell ref="V845:V847"/>
    <mergeCell ref="W845:W847"/>
    <mergeCell ref="X845:X847"/>
    <mergeCell ref="Y845:Y847"/>
    <mergeCell ref="Z845:Z847"/>
    <mergeCell ref="AA845:AA847"/>
    <mergeCell ref="AB845:AB847"/>
    <mergeCell ref="AC845:AC847"/>
    <mergeCell ref="AD845:AD847"/>
    <mergeCell ref="AE845:AE847"/>
    <mergeCell ref="AF845:AF847"/>
    <mergeCell ref="AG845:AG847"/>
    <mergeCell ref="AH845:AH847"/>
    <mergeCell ref="AI845:AI847"/>
    <mergeCell ref="AJ845:AJ847"/>
    <mergeCell ref="AK845:AK847"/>
    <mergeCell ref="AL845:AL847"/>
    <mergeCell ref="AM845:AM847"/>
    <mergeCell ref="AN845:AN847"/>
    <mergeCell ref="AO845:AO847"/>
    <mergeCell ref="AP845:AP847"/>
    <mergeCell ref="AQ845:AQ847"/>
    <mergeCell ref="C848:C850"/>
    <mergeCell ref="D848:D850"/>
    <mergeCell ref="E848:E850"/>
    <mergeCell ref="F848:F850"/>
    <mergeCell ref="G848:G850"/>
    <mergeCell ref="H848:H850"/>
    <mergeCell ref="I848:I850"/>
    <mergeCell ref="J848:J850"/>
    <mergeCell ref="K848:K850"/>
    <mergeCell ref="L848:L850"/>
    <mergeCell ref="M848:M850"/>
    <mergeCell ref="N848:N850"/>
    <mergeCell ref="O848:O850"/>
    <mergeCell ref="P848:P850"/>
    <mergeCell ref="Q848:Q850"/>
    <mergeCell ref="R848:R850"/>
    <mergeCell ref="S848:S850"/>
    <mergeCell ref="T848:T850"/>
    <mergeCell ref="U848:U850"/>
    <mergeCell ref="V848:V850"/>
    <mergeCell ref="W848:W850"/>
    <mergeCell ref="X848:X850"/>
    <mergeCell ref="Y848:Y850"/>
    <mergeCell ref="Z848:Z850"/>
    <mergeCell ref="AA848:AA850"/>
    <mergeCell ref="AB848:AB850"/>
    <mergeCell ref="AC848:AC850"/>
    <mergeCell ref="AD848:AD850"/>
    <mergeCell ref="AE848:AE850"/>
    <mergeCell ref="AF848:AF850"/>
    <mergeCell ref="AG848:AG850"/>
    <mergeCell ref="AH848:AH850"/>
    <mergeCell ref="AI848:AI850"/>
    <mergeCell ref="AJ848:AJ850"/>
    <mergeCell ref="AK848:AK850"/>
    <mergeCell ref="AL848:AL850"/>
    <mergeCell ref="AM848:AM850"/>
    <mergeCell ref="AN848:AN850"/>
    <mergeCell ref="AO848:AO850"/>
    <mergeCell ref="AP848:AP850"/>
    <mergeCell ref="AQ848:AQ850"/>
    <mergeCell ref="C851:C853"/>
    <mergeCell ref="D851:D853"/>
    <mergeCell ref="E851:E853"/>
    <mergeCell ref="F851:F853"/>
    <mergeCell ref="G851:G853"/>
    <mergeCell ref="H851:H853"/>
    <mergeCell ref="I851:I853"/>
    <mergeCell ref="J851:J853"/>
    <mergeCell ref="K851:K853"/>
    <mergeCell ref="L851:L853"/>
    <mergeCell ref="M851:M853"/>
    <mergeCell ref="N851:N853"/>
    <mergeCell ref="O851:O853"/>
    <mergeCell ref="P851:P853"/>
    <mergeCell ref="Q851:Q853"/>
    <mergeCell ref="R851:R853"/>
    <mergeCell ref="S851:S853"/>
    <mergeCell ref="T851:T853"/>
    <mergeCell ref="U851:U853"/>
    <mergeCell ref="V851:V853"/>
    <mergeCell ref="W851:W853"/>
    <mergeCell ref="X851:X853"/>
    <mergeCell ref="Y851:Y853"/>
    <mergeCell ref="Z851:Z853"/>
    <mergeCell ref="AA851:AA853"/>
    <mergeCell ref="AB851:AB853"/>
    <mergeCell ref="AC851:AC853"/>
    <mergeCell ref="AD851:AD853"/>
    <mergeCell ref="AE851:AE853"/>
    <mergeCell ref="AF851:AF853"/>
    <mergeCell ref="AG851:AG853"/>
    <mergeCell ref="AH851:AH853"/>
    <mergeCell ref="AI851:AI853"/>
    <mergeCell ref="AJ851:AJ853"/>
    <mergeCell ref="AK851:AK853"/>
    <mergeCell ref="AL851:AL853"/>
    <mergeCell ref="AM851:AM853"/>
    <mergeCell ref="AN851:AN853"/>
    <mergeCell ref="AO851:AO853"/>
    <mergeCell ref="AP851:AP853"/>
    <mergeCell ref="AQ851:AQ853"/>
    <mergeCell ref="C854:C856"/>
    <mergeCell ref="D854:D856"/>
    <mergeCell ref="E854:E856"/>
    <mergeCell ref="F854:F856"/>
    <mergeCell ref="G854:G856"/>
    <mergeCell ref="H854:H856"/>
    <mergeCell ref="I854:I856"/>
    <mergeCell ref="J854:J856"/>
    <mergeCell ref="K854:K856"/>
    <mergeCell ref="L854:L856"/>
    <mergeCell ref="M854:M856"/>
    <mergeCell ref="N854:N856"/>
    <mergeCell ref="O854:O856"/>
    <mergeCell ref="P854:P856"/>
    <mergeCell ref="Q854:Q856"/>
    <mergeCell ref="R854:R856"/>
    <mergeCell ref="S854:S856"/>
    <mergeCell ref="T854:T856"/>
    <mergeCell ref="U854:U856"/>
    <mergeCell ref="V854:V856"/>
    <mergeCell ref="W854:W856"/>
    <mergeCell ref="X854:X856"/>
    <mergeCell ref="Y854:Y856"/>
    <mergeCell ref="Z854:Z856"/>
    <mergeCell ref="AA854:AA856"/>
    <mergeCell ref="AB854:AB856"/>
    <mergeCell ref="AC854:AC856"/>
    <mergeCell ref="AD854:AD856"/>
    <mergeCell ref="AE854:AE856"/>
    <mergeCell ref="AF854:AF856"/>
    <mergeCell ref="AG854:AG856"/>
    <mergeCell ref="AH854:AH856"/>
    <mergeCell ref="AI854:AI856"/>
    <mergeCell ref="AJ854:AJ856"/>
    <mergeCell ref="AK854:AK856"/>
    <mergeCell ref="AL854:AL856"/>
    <mergeCell ref="AM854:AM856"/>
    <mergeCell ref="AN854:AN856"/>
    <mergeCell ref="AO854:AO856"/>
    <mergeCell ref="AP854:AP856"/>
    <mergeCell ref="AQ854:AQ856"/>
    <mergeCell ref="C857:C859"/>
    <mergeCell ref="D857:D859"/>
    <mergeCell ref="E857:E859"/>
    <mergeCell ref="F857:F859"/>
    <mergeCell ref="G857:G859"/>
    <mergeCell ref="H857:H859"/>
    <mergeCell ref="I857:I859"/>
    <mergeCell ref="J857:J859"/>
    <mergeCell ref="K857:K859"/>
    <mergeCell ref="L857:L859"/>
    <mergeCell ref="M857:M859"/>
    <mergeCell ref="N857:N859"/>
    <mergeCell ref="O857:O859"/>
    <mergeCell ref="P857:P859"/>
    <mergeCell ref="Q857:Q859"/>
    <mergeCell ref="R857:R859"/>
    <mergeCell ref="S857:S859"/>
    <mergeCell ref="T857:T859"/>
    <mergeCell ref="U857:U859"/>
    <mergeCell ref="V857:V859"/>
    <mergeCell ref="W857:W859"/>
    <mergeCell ref="X857:X859"/>
    <mergeCell ref="Y857:Y859"/>
    <mergeCell ref="Z857:Z859"/>
    <mergeCell ref="AA857:AA859"/>
    <mergeCell ref="AB857:AB859"/>
    <mergeCell ref="AC857:AC859"/>
    <mergeCell ref="AD857:AD859"/>
    <mergeCell ref="AE857:AE859"/>
    <mergeCell ref="AF857:AF859"/>
    <mergeCell ref="AG857:AG859"/>
    <mergeCell ref="AH857:AH859"/>
    <mergeCell ref="AI857:AI859"/>
    <mergeCell ref="AJ857:AJ859"/>
    <mergeCell ref="AK857:AK859"/>
    <mergeCell ref="AL857:AL859"/>
    <mergeCell ref="AM857:AM859"/>
    <mergeCell ref="AN857:AN859"/>
    <mergeCell ref="AO857:AO859"/>
    <mergeCell ref="AP857:AP859"/>
    <mergeCell ref="AQ857:AQ859"/>
    <mergeCell ref="C860:C862"/>
    <mergeCell ref="D860:D862"/>
    <mergeCell ref="E860:E862"/>
    <mergeCell ref="F860:F862"/>
    <mergeCell ref="G860:G862"/>
    <mergeCell ref="H860:H862"/>
    <mergeCell ref="I860:I862"/>
    <mergeCell ref="J860:J862"/>
    <mergeCell ref="K860:K862"/>
    <mergeCell ref="L860:L862"/>
    <mergeCell ref="M860:M862"/>
    <mergeCell ref="N860:N862"/>
    <mergeCell ref="O860:O862"/>
    <mergeCell ref="P860:P862"/>
    <mergeCell ref="Q860:Q862"/>
    <mergeCell ref="R860:R862"/>
    <mergeCell ref="S860:S862"/>
    <mergeCell ref="T860:T862"/>
    <mergeCell ref="U860:U862"/>
    <mergeCell ref="V860:V862"/>
    <mergeCell ref="W860:W862"/>
    <mergeCell ref="X860:X862"/>
    <mergeCell ref="Y860:Y862"/>
    <mergeCell ref="Z860:Z862"/>
    <mergeCell ref="AA860:AA862"/>
    <mergeCell ref="AB860:AB862"/>
    <mergeCell ref="AC860:AC862"/>
    <mergeCell ref="AD860:AD862"/>
    <mergeCell ref="AE860:AE862"/>
    <mergeCell ref="AF860:AF862"/>
    <mergeCell ref="AG860:AG862"/>
    <mergeCell ref="AH860:AH862"/>
    <mergeCell ref="AI860:AI862"/>
    <mergeCell ref="AJ860:AJ862"/>
    <mergeCell ref="AK860:AK862"/>
    <mergeCell ref="AL860:AL862"/>
    <mergeCell ref="AM860:AM862"/>
    <mergeCell ref="AN860:AN862"/>
    <mergeCell ref="AO860:AO862"/>
    <mergeCell ref="AP860:AP862"/>
    <mergeCell ref="AQ860:AQ862"/>
    <mergeCell ref="C873:C875"/>
    <mergeCell ref="D873:D875"/>
    <mergeCell ref="E873:E875"/>
    <mergeCell ref="F873:F875"/>
    <mergeCell ref="G873:G875"/>
    <mergeCell ref="H873:H875"/>
    <mergeCell ref="I873:I875"/>
    <mergeCell ref="J873:J875"/>
    <mergeCell ref="K873:K875"/>
    <mergeCell ref="L873:L875"/>
    <mergeCell ref="M873:M875"/>
    <mergeCell ref="N873:N875"/>
    <mergeCell ref="O873:O875"/>
    <mergeCell ref="P873:P875"/>
    <mergeCell ref="Q873:Q875"/>
    <mergeCell ref="R873:R875"/>
    <mergeCell ref="S873:S875"/>
    <mergeCell ref="T873:T875"/>
    <mergeCell ref="U873:U875"/>
    <mergeCell ref="V873:V875"/>
    <mergeCell ref="W873:W875"/>
    <mergeCell ref="X873:X875"/>
    <mergeCell ref="Y873:Y875"/>
    <mergeCell ref="Z873:Z875"/>
    <mergeCell ref="AA873:AA875"/>
    <mergeCell ref="AB873:AB875"/>
    <mergeCell ref="AC873:AC875"/>
    <mergeCell ref="AD873:AD875"/>
    <mergeCell ref="AE873:AE875"/>
    <mergeCell ref="AF873:AF875"/>
    <mergeCell ref="AG873:AG875"/>
    <mergeCell ref="AH873:AH875"/>
    <mergeCell ref="AI873:AI875"/>
    <mergeCell ref="AJ873:AJ875"/>
    <mergeCell ref="AK873:AK875"/>
    <mergeCell ref="AL873:AL875"/>
    <mergeCell ref="AM873:AM875"/>
    <mergeCell ref="AN873:AN875"/>
    <mergeCell ref="AO873:AO875"/>
    <mergeCell ref="AP873:AP875"/>
    <mergeCell ref="AQ873:AQ875"/>
    <mergeCell ref="C876:C878"/>
    <mergeCell ref="D876:D878"/>
    <mergeCell ref="E876:E878"/>
    <mergeCell ref="F876:F878"/>
    <mergeCell ref="G876:G878"/>
    <mergeCell ref="H876:H878"/>
    <mergeCell ref="I876:I878"/>
    <mergeCell ref="J876:J878"/>
    <mergeCell ref="K876:K878"/>
    <mergeCell ref="L876:L878"/>
    <mergeCell ref="M876:M878"/>
    <mergeCell ref="N876:N878"/>
    <mergeCell ref="O876:O878"/>
    <mergeCell ref="P876:P878"/>
    <mergeCell ref="Q876:Q878"/>
    <mergeCell ref="R876:R878"/>
    <mergeCell ref="S876:S878"/>
    <mergeCell ref="T876:T878"/>
    <mergeCell ref="U876:U878"/>
    <mergeCell ref="V876:V878"/>
    <mergeCell ref="W876:W878"/>
    <mergeCell ref="X876:X878"/>
    <mergeCell ref="Y876:Y878"/>
    <mergeCell ref="Z876:Z878"/>
    <mergeCell ref="AA876:AA878"/>
    <mergeCell ref="AB876:AB878"/>
    <mergeCell ref="AC876:AC878"/>
    <mergeCell ref="AD876:AD878"/>
    <mergeCell ref="AE876:AE878"/>
    <mergeCell ref="AF876:AF878"/>
    <mergeCell ref="AG876:AG878"/>
    <mergeCell ref="AH876:AH878"/>
    <mergeCell ref="AI876:AI878"/>
    <mergeCell ref="AJ876:AJ878"/>
    <mergeCell ref="AK876:AK878"/>
    <mergeCell ref="AL876:AL878"/>
    <mergeCell ref="AM876:AM878"/>
    <mergeCell ref="AN876:AN878"/>
    <mergeCell ref="AO876:AO878"/>
    <mergeCell ref="AP876:AP878"/>
    <mergeCell ref="AQ876:AQ878"/>
    <mergeCell ref="C879:C881"/>
    <mergeCell ref="D879:D881"/>
    <mergeCell ref="E879:E881"/>
    <mergeCell ref="F879:F881"/>
    <mergeCell ref="G879:G881"/>
    <mergeCell ref="H879:H881"/>
    <mergeCell ref="I879:I881"/>
    <mergeCell ref="J879:J881"/>
    <mergeCell ref="K879:K881"/>
    <mergeCell ref="L879:L881"/>
    <mergeCell ref="M879:M881"/>
    <mergeCell ref="N879:N881"/>
    <mergeCell ref="O879:O881"/>
    <mergeCell ref="P879:P881"/>
    <mergeCell ref="Q879:Q881"/>
    <mergeCell ref="R879:R881"/>
    <mergeCell ref="S879:S881"/>
    <mergeCell ref="T879:T881"/>
    <mergeCell ref="U879:U881"/>
    <mergeCell ref="V879:V881"/>
    <mergeCell ref="W879:W881"/>
    <mergeCell ref="X879:X881"/>
    <mergeCell ref="Y879:Y881"/>
    <mergeCell ref="Z879:Z881"/>
    <mergeCell ref="AA879:AA881"/>
    <mergeCell ref="AB879:AB881"/>
    <mergeCell ref="AC879:AC881"/>
    <mergeCell ref="AD879:AD881"/>
    <mergeCell ref="AE879:AE881"/>
    <mergeCell ref="AF879:AF881"/>
    <mergeCell ref="AG879:AG881"/>
    <mergeCell ref="AH879:AH881"/>
    <mergeCell ref="AI879:AI881"/>
    <mergeCell ref="AJ879:AJ881"/>
    <mergeCell ref="AK879:AK881"/>
    <mergeCell ref="AL879:AL881"/>
    <mergeCell ref="AM879:AM881"/>
    <mergeCell ref="AN879:AN881"/>
    <mergeCell ref="AO879:AO881"/>
    <mergeCell ref="AP879:AP881"/>
    <mergeCell ref="AQ879:AQ881"/>
    <mergeCell ref="C882:C884"/>
    <mergeCell ref="D882:D884"/>
    <mergeCell ref="E882:E884"/>
    <mergeCell ref="F882:F884"/>
    <mergeCell ref="G882:G884"/>
    <mergeCell ref="H882:H884"/>
    <mergeCell ref="I882:I884"/>
    <mergeCell ref="J882:J884"/>
    <mergeCell ref="K882:K884"/>
    <mergeCell ref="L882:L884"/>
    <mergeCell ref="M882:M884"/>
    <mergeCell ref="N882:N884"/>
    <mergeCell ref="O882:O884"/>
    <mergeCell ref="P882:P884"/>
    <mergeCell ref="Q882:Q884"/>
    <mergeCell ref="R882:R884"/>
    <mergeCell ref="S882:S884"/>
    <mergeCell ref="T882:T884"/>
    <mergeCell ref="U882:U884"/>
    <mergeCell ref="V882:V884"/>
    <mergeCell ref="W882:W884"/>
    <mergeCell ref="X882:X884"/>
    <mergeCell ref="Y882:Y884"/>
    <mergeCell ref="Z882:Z884"/>
    <mergeCell ref="AA882:AA884"/>
    <mergeCell ref="AB882:AB884"/>
    <mergeCell ref="AC882:AC884"/>
    <mergeCell ref="AD882:AD884"/>
    <mergeCell ref="AE882:AE884"/>
    <mergeCell ref="AF882:AF884"/>
    <mergeCell ref="AG882:AG884"/>
    <mergeCell ref="AH882:AH884"/>
    <mergeCell ref="AI882:AI884"/>
    <mergeCell ref="AJ882:AJ884"/>
    <mergeCell ref="AK882:AK884"/>
    <mergeCell ref="AL882:AL884"/>
    <mergeCell ref="AM882:AM884"/>
    <mergeCell ref="AN882:AN884"/>
    <mergeCell ref="AO882:AO884"/>
    <mergeCell ref="AP882:AP884"/>
    <mergeCell ref="AQ882:AQ884"/>
    <mergeCell ref="C885:C887"/>
    <mergeCell ref="D885:D887"/>
    <mergeCell ref="E885:E887"/>
    <mergeCell ref="F885:F887"/>
    <mergeCell ref="G885:G887"/>
    <mergeCell ref="H885:H887"/>
    <mergeCell ref="I885:I887"/>
    <mergeCell ref="J885:J887"/>
    <mergeCell ref="K885:K887"/>
    <mergeCell ref="L885:L887"/>
    <mergeCell ref="M885:M887"/>
    <mergeCell ref="N885:N887"/>
    <mergeCell ref="O885:O887"/>
    <mergeCell ref="P885:P887"/>
    <mergeCell ref="Q885:Q887"/>
    <mergeCell ref="R885:R887"/>
    <mergeCell ref="S885:S887"/>
    <mergeCell ref="T885:T887"/>
    <mergeCell ref="U885:U887"/>
    <mergeCell ref="V885:V887"/>
    <mergeCell ref="W885:W887"/>
    <mergeCell ref="X885:X887"/>
    <mergeCell ref="Y885:Y887"/>
    <mergeCell ref="Z885:Z887"/>
    <mergeCell ref="AA885:AA887"/>
    <mergeCell ref="AB885:AB887"/>
    <mergeCell ref="AC885:AC887"/>
    <mergeCell ref="AD885:AD887"/>
    <mergeCell ref="AE885:AE887"/>
    <mergeCell ref="AF885:AF887"/>
    <mergeCell ref="AG885:AG887"/>
    <mergeCell ref="AH885:AH887"/>
    <mergeCell ref="AI885:AI887"/>
    <mergeCell ref="AJ885:AJ887"/>
    <mergeCell ref="AK885:AK887"/>
    <mergeCell ref="AL885:AL887"/>
    <mergeCell ref="AM885:AM887"/>
    <mergeCell ref="AN885:AN887"/>
    <mergeCell ref="AO885:AO887"/>
    <mergeCell ref="AP885:AP887"/>
    <mergeCell ref="AQ885:AQ887"/>
    <mergeCell ref="C888:C890"/>
    <mergeCell ref="D888:D890"/>
    <mergeCell ref="E888:E890"/>
    <mergeCell ref="F888:F890"/>
    <mergeCell ref="G888:G890"/>
    <mergeCell ref="H888:H890"/>
    <mergeCell ref="I888:I890"/>
    <mergeCell ref="J888:J890"/>
    <mergeCell ref="K888:K890"/>
    <mergeCell ref="L888:L890"/>
    <mergeCell ref="M888:M890"/>
    <mergeCell ref="N888:N890"/>
    <mergeCell ref="O888:O890"/>
    <mergeCell ref="P888:P890"/>
    <mergeCell ref="Q888:Q890"/>
    <mergeCell ref="R888:R890"/>
    <mergeCell ref="S888:S890"/>
    <mergeCell ref="T888:T890"/>
    <mergeCell ref="U888:U890"/>
    <mergeCell ref="V888:V890"/>
    <mergeCell ref="W888:W890"/>
    <mergeCell ref="X888:X890"/>
    <mergeCell ref="Y888:Y890"/>
    <mergeCell ref="Z888:Z890"/>
    <mergeCell ref="AA888:AA890"/>
    <mergeCell ref="AB888:AB890"/>
    <mergeCell ref="AC888:AC890"/>
    <mergeCell ref="AD888:AD890"/>
    <mergeCell ref="AE888:AE890"/>
    <mergeCell ref="AF888:AF890"/>
    <mergeCell ref="AG888:AG890"/>
    <mergeCell ref="AH888:AH890"/>
    <mergeCell ref="AI888:AI890"/>
    <mergeCell ref="AJ888:AJ890"/>
    <mergeCell ref="AK888:AK890"/>
    <mergeCell ref="AL888:AL890"/>
    <mergeCell ref="AM888:AM890"/>
    <mergeCell ref="AN888:AN890"/>
    <mergeCell ref="AO888:AO890"/>
    <mergeCell ref="AP888:AP890"/>
    <mergeCell ref="AQ888:AQ890"/>
    <mergeCell ref="C891:C893"/>
    <mergeCell ref="D891:D893"/>
    <mergeCell ref="E891:E893"/>
    <mergeCell ref="F891:F893"/>
    <mergeCell ref="G891:G893"/>
    <mergeCell ref="H891:H893"/>
    <mergeCell ref="I891:I893"/>
    <mergeCell ref="J891:J893"/>
    <mergeCell ref="K891:K893"/>
    <mergeCell ref="L891:L893"/>
    <mergeCell ref="M891:M893"/>
    <mergeCell ref="N891:N893"/>
    <mergeCell ref="O891:O893"/>
    <mergeCell ref="P891:P893"/>
    <mergeCell ref="Q891:Q893"/>
    <mergeCell ref="R891:R893"/>
    <mergeCell ref="S891:S893"/>
    <mergeCell ref="T891:T893"/>
    <mergeCell ref="U891:U893"/>
    <mergeCell ref="V891:V893"/>
    <mergeCell ref="W891:W893"/>
    <mergeCell ref="X891:X893"/>
    <mergeCell ref="Y891:Y893"/>
    <mergeCell ref="Z891:Z893"/>
    <mergeCell ref="AA891:AA893"/>
    <mergeCell ref="AB891:AB893"/>
    <mergeCell ref="AC891:AC893"/>
    <mergeCell ref="AD891:AD893"/>
    <mergeCell ref="AE891:AE893"/>
    <mergeCell ref="AF891:AF893"/>
    <mergeCell ref="AG891:AG893"/>
    <mergeCell ref="AH891:AH893"/>
    <mergeCell ref="AI891:AI893"/>
    <mergeCell ref="AJ891:AJ893"/>
    <mergeCell ref="AK891:AK893"/>
    <mergeCell ref="AL891:AL893"/>
    <mergeCell ref="AM891:AM893"/>
    <mergeCell ref="AN891:AN893"/>
    <mergeCell ref="AO891:AO893"/>
    <mergeCell ref="AP891:AP893"/>
    <mergeCell ref="AQ891:AQ893"/>
    <mergeCell ref="C894:C896"/>
    <mergeCell ref="D894:D896"/>
    <mergeCell ref="E894:E896"/>
    <mergeCell ref="F894:F896"/>
    <mergeCell ref="G894:G896"/>
    <mergeCell ref="H894:H896"/>
    <mergeCell ref="I894:I896"/>
    <mergeCell ref="J894:J896"/>
    <mergeCell ref="K894:K896"/>
    <mergeCell ref="L894:L896"/>
    <mergeCell ref="M894:M896"/>
    <mergeCell ref="N894:N896"/>
    <mergeCell ref="O894:O896"/>
    <mergeCell ref="P894:P896"/>
    <mergeCell ref="Q894:Q896"/>
    <mergeCell ref="R894:R896"/>
    <mergeCell ref="S894:S896"/>
    <mergeCell ref="T894:T896"/>
    <mergeCell ref="U894:U896"/>
    <mergeCell ref="V894:V896"/>
    <mergeCell ref="W894:W896"/>
    <mergeCell ref="X894:X896"/>
    <mergeCell ref="Y894:Y896"/>
    <mergeCell ref="Z894:Z896"/>
    <mergeCell ref="AA894:AA896"/>
    <mergeCell ref="AB894:AB896"/>
    <mergeCell ref="AC894:AC896"/>
    <mergeCell ref="AD894:AD896"/>
    <mergeCell ref="AE894:AE896"/>
    <mergeCell ref="AF894:AF896"/>
    <mergeCell ref="AG894:AG896"/>
    <mergeCell ref="AH894:AH896"/>
    <mergeCell ref="AI894:AI896"/>
    <mergeCell ref="AJ894:AJ896"/>
    <mergeCell ref="AK894:AK896"/>
    <mergeCell ref="AL894:AL896"/>
    <mergeCell ref="AM894:AM896"/>
    <mergeCell ref="AN894:AN896"/>
    <mergeCell ref="AO894:AO896"/>
    <mergeCell ref="AP894:AP896"/>
    <mergeCell ref="AQ894:AQ896"/>
    <mergeCell ref="C897:C899"/>
    <mergeCell ref="D897:D899"/>
    <mergeCell ref="E897:E899"/>
    <mergeCell ref="F897:F899"/>
    <mergeCell ref="G897:G899"/>
    <mergeCell ref="H897:H899"/>
    <mergeCell ref="I897:I899"/>
    <mergeCell ref="J897:J899"/>
    <mergeCell ref="K897:K899"/>
    <mergeCell ref="L897:L899"/>
    <mergeCell ref="M897:M899"/>
    <mergeCell ref="N897:N899"/>
    <mergeCell ref="O897:O899"/>
    <mergeCell ref="P897:P899"/>
    <mergeCell ref="Q897:Q899"/>
    <mergeCell ref="R897:R899"/>
    <mergeCell ref="S897:S899"/>
    <mergeCell ref="T897:T899"/>
    <mergeCell ref="U897:U899"/>
    <mergeCell ref="V897:V899"/>
    <mergeCell ref="W897:W899"/>
    <mergeCell ref="X897:X899"/>
    <mergeCell ref="Y897:Y899"/>
    <mergeCell ref="Z897:Z899"/>
    <mergeCell ref="AA897:AA899"/>
    <mergeCell ref="AB897:AB899"/>
    <mergeCell ref="AC897:AC899"/>
    <mergeCell ref="AD897:AD899"/>
    <mergeCell ref="AE897:AE899"/>
    <mergeCell ref="AF897:AF899"/>
    <mergeCell ref="AG897:AG899"/>
    <mergeCell ref="AH897:AH899"/>
    <mergeCell ref="AI897:AI899"/>
    <mergeCell ref="AJ897:AJ899"/>
    <mergeCell ref="AK897:AK899"/>
    <mergeCell ref="AL897:AL899"/>
    <mergeCell ref="AM897:AM899"/>
    <mergeCell ref="AN897:AN899"/>
    <mergeCell ref="AO897:AO899"/>
    <mergeCell ref="AP897:AP899"/>
    <mergeCell ref="AQ897:AQ899"/>
    <mergeCell ref="C900:C902"/>
    <mergeCell ref="D900:D902"/>
    <mergeCell ref="E900:E902"/>
    <mergeCell ref="F900:F902"/>
    <mergeCell ref="G900:G902"/>
    <mergeCell ref="H900:H902"/>
    <mergeCell ref="I900:I902"/>
    <mergeCell ref="J900:J902"/>
    <mergeCell ref="K900:K902"/>
    <mergeCell ref="L900:L902"/>
    <mergeCell ref="M900:M902"/>
    <mergeCell ref="N900:N902"/>
    <mergeCell ref="O900:O902"/>
    <mergeCell ref="P900:P902"/>
    <mergeCell ref="Q900:Q902"/>
    <mergeCell ref="R900:R902"/>
    <mergeCell ref="S900:S902"/>
    <mergeCell ref="T900:T902"/>
    <mergeCell ref="U900:U902"/>
    <mergeCell ref="V900:V902"/>
    <mergeCell ref="W900:W902"/>
    <mergeCell ref="X900:X902"/>
    <mergeCell ref="Y900:Y902"/>
    <mergeCell ref="Z900:Z902"/>
    <mergeCell ref="AA900:AA902"/>
    <mergeCell ref="AB900:AB902"/>
    <mergeCell ref="AC900:AC902"/>
    <mergeCell ref="AD900:AD902"/>
    <mergeCell ref="AE900:AE902"/>
    <mergeCell ref="AF900:AF902"/>
    <mergeCell ref="AG900:AG902"/>
    <mergeCell ref="AH900:AH902"/>
    <mergeCell ref="AI900:AI902"/>
    <mergeCell ref="AJ900:AJ902"/>
    <mergeCell ref="AK900:AK902"/>
    <mergeCell ref="AL900:AL902"/>
    <mergeCell ref="AM900:AM902"/>
    <mergeCell ref="AN900:AN902"/>
    <mergeCell ref="AO900:AO902"/>
    <mergeCell ref="AP900:AP902"/>
    <mergeCell ref="AQ900:AQ902"/>
    <mergeCell ref="C903:C905"/>
    <mergeCell ref="D903:D905"/>
    <mergeCell ref="E903:E905"/>
    <mergeCell ref="F903:F905"/>
    <mergeCell ref="G903:G905"/>
    <mergeCell ref="H903:H905"/>
    <mergeCell ref="I903:I905"/>
    <mergeCell ref="J903:J905"/>
    <mergeCell ref="K903:K905"/>
    <mergeCell ref="L903:L905"/>
    <mergeCell ref="M903:M905"/>
    <mergeCell ref="N903:N905"/>
    <mergeCell ref="O903:O905"/>
    <mergeCell ref="P903:P905"/>
    <mergeCell ref="Q903:Q905"/>
    <mergeCell ref="R903:R905"/>
    <mergeCell ref="S903:S905"/>
    <mergeCell ref="T903:T905"/>
    <mergeCell ref="U903:U905"/>
    <mergeCell ref="V903:V905"/>
    <mergeCell ref="W903:W905"/>
    <mergeCell ref="X903:X905"/>
    <mergeCell ref="Y903:Y905"/>
    <mergeCell ref="Z903:Z905"/>
    <mergeCell ref="AA903:AA905"/>
    <mergeCell ref="AB903:AB905"/>
    <mergeCell ref="AC903:AC905"/>
    <mergeCell ref="AD903:AD905"/>
    <mergeCell ref="AE903:AE905"/>
    <mergeCell ref="AF903:AF905"/>
    <mergeCell ref="AG903:AG905"/>
    <mergeCell ref="AH903:AH905"/>
    <mergeCell ref="AI903:AI905"/>
    <mergeCell ref="AJ903:AJ905"/>
    <mergeCell ref="AK903:AK905"/>
    <mergeCell ref="AL903:AL905"/>
    <mergeCell ref="AM903:AM905"/>
    <mergeCell ref="AN903:AN905"/>
    <mergeCell ref="AO903:AO905"/>
    <mergeCell ref="AP903:AP905"/>
    <mergeCell ref="AQ903:AQ905"/>
    <mergeCell ref="C906:C908"/>
    <mergeCell ref="D906:D908"/>
    <mergeCell ref="E906:E908"/>
    <mergeCell ref="F906:F908"/>
    <mergeCell ref="G906:G908"/>
    <mergeCell ref="H906:H908"/>
    <mergeCell ref="I906:I908"/>
    <mergeCell ref="J906:J908"/>
    <mergeCell ref="K906:K908"/>
    <mergeCell ref="L906:L908"/>
    <mergeCell ref="M906:M908"/>
    <mergeCell ref="N906:N908"/>
    <mergeCell ref="O906:O908"/>
    <mergeCell ref="P906:P908"/>
    <mergeCell ref="Q906:Q908"/>
    <mergeCell ref="R906:R908"/>
    <mergeCell ref="S906:S908"/>
    <mergeCell ref="T906:T908"/>
    <mergeCell ref="U906:U908"/>
    <mergeCell ref="V906:V908"/>
    <mergeCell ref="W906:W908"/>
    <mergeCell ref="X906:X908"/>
    <mergeCell ref="Y906:Y908"/>
    <mergeCell ref="Z906:Z908"/>
    <mergeCell ref="AA906:AA908"/>
    <mergeCell ref="AB906:AB908"/>
    <mergeCell ref="AC906:AC908"/>
    <mergeCell ref="AD906:AD908"/>
    <mergeCell ref="AE906:AE908"/>
    <mergeCell ref="AF906:AF908"/>
    <mergeCell ref="AG906:AG908"/>
    <mergeCell ref="AH906:AH908"/>
    <mergeCell ref="AI906:AI908"/>
    <mergeCell ref="AJ906:AJ908"/>
    <mergeCell ref="AK906:AK908"/>
    <mergeCell ref="AL906:AL908"/>
    <mergeCell ref="AM906:AM908"/>
    <mergeCell ref="AN906:AN908"/>
    <mergeCell ref="AO906:AO908"/>
    <mergeCell ref="AP906:AP908"/>
    <mergeCell ref="AQ906:AQ908"/>
    <mergeCell ref="C909:C911"/>
    <mergeCell ref="D909:D911"/>
    <mergeCell ref="E909:E911"/>
    <mergeCell ref="F909:F911"/>
    <mergeCell ref="G909:G911"/>
    <mergeCell ref="H909:H911"/>
    <mergeCell ref="I909:I911"/>
    <mergeCell ref="J909:J911"/>
    <mergeCell ref="K909:K911"/>
    <mergeCell ref="L909:L911"/>
    <mergeCell ref="M909:M911"/>
    <mergeCell ref="N909:N911"/>
    <mergeCell ref="O909:O911"/>
    <mergeCell ref="P909:P911"/>
    <mergeCell ref="Q909:Q911"/>
    <mergeCell ref="R909:R911"/>
    <mergeCell ref="S909:S911"/>
    <mergeCell ref="T909:T911"/>
    <mergeCell ref="U909:U911"/>
    <mergeCell ref="V909:V911"/>
    <mergeCell ref="W909:W911"/>
    <mergeCell ref="X909:X911"/>
    <mergeCell ref="Y909:Y911"/>
    <mergeCell ref="Z909:Z911"/>
    <mergeCell ref="AA909:AA911"/>
    <mergeCell ref="AB909:AB911"/>
    <mergeCell ref="AC909:AC911"/>
    <mergeCell ref="AD909:AD911"/>
    <mergeCell ref="AE909:AE911"/>
    <mergeCell ref="AF909:AF911"/>
    <mergeCell ref="AG909:AG911"/>
    <mergeCell ref="AH909:AH911"/>
    <mergeCell ref="AI909:AI911"/>
    <mergeCell ref="AJ909:AJ911"/>
    <mergeCell ref="AK909:AK911"/>
    <mergeCell ref="AL909:AL911"/>
    <mergeCell ref="AM909:AM911"/>
    <mergeCell ref="AN909:AN911"/>
    <mergeCell ref="AO909:AO911"/>
    <mergeCell ref="AP909:AP911"/>
    <mergeCell ref="AQ909:AQ911"/>
    <mergeCell ref="C912:C914"/>
    <mergeCell ref="D912:D914"/>
    <mergeCell ref="E912:E914"/>
    <mergeCell ref="F912:F914"/>
    <mergeCell ref="G912:G914"/>
    <mergeCell ref="H912:H914"/>
    <mergeCell ref="I912:I914"/>
    <mergeCell ref="J912:J914"/>
    <mergeCell ref="K912:K914"/>
    <mergeCell ref="L912:L914"/>
    <mergeCell ref="M912:M914"/>
    <mergeCell ref="N912:N914"/>
    <mergeCell ref="O912:O914"/>
    <mergeCell ref="P912:P914"/>
    <mergeCell ref="Q912:Q914"/>
    <mergeCell ref="R912:R914"/>
    <mergeCell ref="S912:S914"/>
    <mergeCell ref="T912:T914"/>
    <mergeCell ref="U912:U914"/>
    <mergeCell ref="V912:V914"/>
    <mergeCell ref="W912:W914"/>
    <mergeCell ref="X912:X914"/>
    <mergeCell ref="Y912:Y914"/>
    <mergeCell ref="Z912:Z914"/>
    <mergeCell ref="AA912:AA914"/>
    <mergeCell ref="AB912:AB914"/>
    <mergeCell ref="AC912:AC914"/>
    <mergeCell ref="AD912:AD914"/>
    <mergeCell ref="AE912:AE914"/>
    <mergeCell ref="AF912:AF914"/>
    <mergeCell ref="AG912:AG914"/>
    <mergeCell ref="AH912:AH914"/>
    <mergeCell ref="AI912:AI914"/>
    <mergeCell ref="AJ912:AJ914"/>
    <mergeCell ref="AK912:AK914"/>
    <mergeCell ref="AL912:AL914"/>
    <mergeCell ref="AM912:AM914"/>
    <mergeCell ref="AN912:AN914"/>
    <mergeCell ref="AO912:AO914"/>
    <mergeCell ref="AP912:AP914"/>
    <mergeCell ref="AQ912:AQ914"/>
    <mergeCell ref="C915:C917"/>
    <mergeCell ref="D915:D917"/>
    <mergeCell ref="E915:E917"/>
    <mergeCell ref="F915:F917"/>
    <mergeCell ref="G915:G917"/>
    <mergeCell ref="H915:H917"/>
    <mergeCell ref="I915:I917"/>
    <mergeCell ref="J915:J917"/>
    <mergeCell ref="K915:K917"/>
    <mergeCell ref="L915:L917"/>
    <mergeCell ref="M915:M917"/>
    <mergeCell ref="N915:N917"/>
    <mergeCell ref="O915:O917"/>
    <mergeCell ref="P915:P917"/>
    <mergeCell ref="Q915:Q917"/>
    <mergeCell ref="R915:R917"/>
    <mergeCell ref="S915:S917"/>
    <mergeCell ref="T915:T917"/>
    <mergeCell ref="U915:U917"/>
    <mergeCell ref="V915:V917"/>
    <mergeCell ref="W915:W917"/>
    <mergeCell ref="X915:X917"/>
    <mergeCell ref="Y915:Y917"/>
    <mergeCell ref="Z915:Z917"/>
    <mergeCell ref="AA915:AA917"/>
    <mergeCell ref="AB915:AB917"/>
    <mergeCell ref="AC915:AC917"/>
    <mergeCell ref="AD915:AD917"/>
    <mergeCell ref="AE915:AE917"/>
    <mergeCell ref="AF915:AF917"/>
    <mergeCell ref="AG915:AG917"/>
    <mergeCell ref="AH915:AH917"/>
    <mergeCell ref="AI915:AI917"/>
    <mergeCell ref="AJ915:AJ917"/>
    <mergeCell ref="AK915:AK917"/>
    <mergeCell ref="AL915:AL917"/>
    <mergeCell ref="AM915:AM917"/>
    <mergeCell ref="AN915:AN917"/>
    <mergeCell ref="AO915:AO917"/>
    <mergeCell ref="AP915:AP917"/>
    <mergeCell ref="AQ915:AQ917"/>
    <mergeCell ref="C918:C920"/>
    <mergeCell ref="D918:D920"/>
    <mergeCell ref="E918:E920"/>
    <mergeCell ref="F918:F920"/>
    <mergeCell ref="G918:G920"/>
    <mergeCell ref="H918:H920"/>
    <mergeCell ref="I918:I920"/>
    <mergeCell ref="J918:J920"/>
    <mergeCell ref="K918:K920"/>
    <mergeCell ref="L918:L920"/>
    <mergeCell ref="M918:M920"/>
    <mergeCell ref="N918:N920"/>
    <mergeCell ref="O918:O920"/>
    <mergeCell ref="P918:P920"/>
    <mergeCell ref="Q918:Q920"/>
    <mergeCell ref="R918:R920"/>
    <mergeCell ref="S918:S920"/>
    <mergeCell ref="T918:T920"/>
    <mergeCell ref="U918:U920"/>
    <mergeCell ref="V918:V920"/>
    <mergeCell ref="W918:W920"/>
    <mergeCell ref="X918:X920"/>
    <mergeCell ref="Y918:Y920"/>
    <mergeCell ref="Z918:Z920"/>
    <mergeCell ref="AA918:AA920"/>
    <mergeCell ref="AB918:AB920"/>
    <mergeCell ref="AC918:AC920"/>
    <mergeCell ref="AD918:AD920"/>
    <mergeCell ref="AE918:AE920"/>
    <mergeCell ref="AF918:AF920"/>
    <mergeCell ref="AG918:AG920"/>
    <mergeCell ref="AH918:AH920"/>
    <mergeCell ref="AI918:AI920"/>
    <mergeCell ref="AJ918:AJ920"/>
    <mergeCell ref="AK918:AK920"/>
    <mergeCell ref="AL918:AL920"/>
    <mergeCell ref="AM918:AM920"/>
    <mergeCell ref="AN918:AN920"/>
    <mergeCell ref="AO918:AO920"/>
    <mergeCell ref="AP918:AP920"/>
    <mergeCell ref="AQ918:AQ920"/>
    <mergeCell ref="C921:C923"/>
    <mergeCell ref="D921:D923"/>
    <mergeCell ref="E921:E923"/>
    <mergeCell ref="F921:F923"/>
    <mergeCell ref="G921:G923"/>
    <mergeCell ref="H921:H923"/>
    <mergeCell ref="I921:I923"/>
    <mergeCell ref="J921:J923"/>
    <mergeCell ref="K921:K923"/>
    <mergeCell ref="L921:L923"/>
    <mergeCell ref="M921:M923"/>
    <mergeCell ref="N921:N923"/>
    <mergeCell ref="O921:O923"/>
    <mergeCell ref="P921:P923"/>
    <mergeCell ref="Q921:Q923"/>
    <mergeCell ref="R921:R923"/>
    <mergeCell ref="S921:S923"/>
    <mergeCell ref="T921:T923"/>
    <mergeCell ref="U921:U923"/>
    <mergeCell ref="V921:V923"/>
    <mergeCell ref="W921:W923"/>
    <mergeCell ref="X921:X923"/>
    <mergeCell ref="Y921:Y923"/>
    <mergeCell ref="Z921:Z923"/>
    <mergeCell ref="AA921:AA923"/>
    <mergeCell ref="AB921:AB923"/>
    <mergeCell ref="AC921:AC923"/>
    <mergeCell ref="AD921:AD923"/>
    <mergeCell ref="AE921:AE923"/>
    <mergeCell ref="AF921:AF923"/>
    <mergeCell ref="AG921:AG923"/>
    <mergeCell ref="AH921:AH923"/>
    <mergeCell ref="AI921:AI923"/>
    <mergeCell ref="AJ921:AJ923"/>
    <mergeCell ref="AK921:AK923"/>
    <mergeCell ref="AL921:AL923"/>
    <mergeCell ref="AM921:AM923"/>
    <mergeCell ref="AN921:AN923"/>
    <mergeCell ref="AO921:AO923"/>
    <mergeCell ref="AP921:AP923"/>
    <mergeCell ref="AQ921:AQ923"/>
    <mergeCell ref="C924:C926"/>
    <mergeCell ref="D924:D926"/>
    <mergeCell ref="E924:E926"/>
    <mergeCell ref="F924:F926"/>
    <mergeCell ref="G924:G926"/>
    <mergeCell ref="H924:H926"/>
    <mergeCell ref="I924:I926"/>
    <mergeCell ref="J924:J926"/>
    <mergeCell ref="K924:K926"/>
    <mergeCell ref="L924:L926"/>
    <mergeCell ref="M924:M926"/>
    <mergeCell ref="N924:N926"/>
    <mergeCell ref="O924:O926"/>
    <mergeCell ref="P924:P926"/>
    <mergeCell ref="Q924:Q926"/>
    <mergeCell ref="R924:R926"/>
    <mergeCell ref="S924:S926"/>
    <mergeCell ref="T924:T926"/>
    <mergeCell ref="U924:U926"/>
    <mergeCell ref="V924:V926"/>
    <mergeCell ref="W924:W926"/>
    <mergeCell ref="X924:X926"/>
    <mergeCell ref="Y924:Y926"/>
    <mergeCell ref="Z924:Z926"/>
    <mergeCell ref="AA924:AA926"/>
    <mergeCell ref="AB924:AB926"/>
    <mergeCell ref="AC924:AC926"/>
    <mergeCell ref="AD924:AD926"/>
    <mergeCell ref="AE924:AE926"/>
    <mergeCell ref="AF924:AF926"/>
    <mergeCell ref="AG924:AG926"/>
    <mergeCell ref="AH924:AH926"/>
    <mergeCell ref="AI924:AI926"/>
    <mergeCell ref="AJ924:AJ926"/>
    <mergeCell ref="AK924:AK926"/>
    <mergeCell ref="AL924:AL926"/>
    <mergeCell ref="AM924:AM926"/>
    <mergeCell ref="AN924:AN926"/>
    <mergeCell ref="AO924:AO926"/>
    <mergeCell ref="AP924:AP926"/>
    <mergeCell ref="AQ924:AQ926"/>
    <mergeCell ref="C927:C929"/>
    <mergeCell ref="D927:D929"/>
    <mergeCell ref="E927:E929"/>
    <mergeCell ref="F927:F929"/>
    <mergeCell ref="G927:G929"/>
    <mergeCell ref="H927:H929"/>
    <mergeCell ref="I927:I929"/>
    <mergeCell ref="J927:J929"/>
    <mergeCell ref="K927:K929"/>
    <mergeCell ref="L927:L929"/>
    <mergeCell ref="M927:M929"/>
    <mergeCell ref="N927:N929"/>
    <mergeCell ref="O927:O929"/>
    <mergeCell ref="P927:P929"/>
    <mergeCell ref="Q927:Q929"/>
    <mergeCell ref="R927:R929"/>
    <mergeCell ref="S927:S929"/>
    <mergeCell ref="T927:T929"/>
    <mergeCell ref="U927:U929"/>
    <mergeCell ref="V927:V929"/>
    <mergeCell ref="W927:W929"/>
    <mergeCell ref="X927:X929"/>
    <mergeCell ref="Y927:Y929"/>
    <mergeCell ref="Z927:Z929"/>
    <mergeCell ref="AA927:AA929"/>
    <mergeCell ref="AB927:AB929"/>
    <mergeCell ref="AC927:AC929"/>
    <mergeCell ref="AD927:AD929"/>
    <mergeCell ref="AE927:AE929"/>
    <mergeCell ref="AF927:AF929"/>
    <mergeCell ref="AG927:AG929"/>
    <mergeCell ref="AH927:AH929"/>
    <mergeCell ref="AI927:AI929"/>
    <mergeCell ref="AJ927:AJ929"/>
    <mergeCell ref="AK927:AK929"/>
    <mergeCell ref="AL927:AL929"/>
    <mergeCell ref="AM927:AM929"/>
    <mergeCell ref="AN927:AN929"/>
    <mergeCell ref="AO927:AO929"/>
    <mergeCell ref="AP927:AP929"/>
    <mergeCell ref="AQ927:AQ929"/>
    <mergeCell ref="C930:C932"/>
    <mergeCell ref="D930:D932"/>
    <mergeCell ref="E930:E932"/>
    <mergeCell ref="F930:F932"/>
    <mergeCell ref="G930:G932"/>
    <mergeCell ref="H930:H932"/>
    <mergeCell ref="I930:I932"/>
    <mergeCell ref="J930:J932"/>
    <mergeCell ref="K930:K932"/>
    <mergeCell ref="L930:L932"/>
    <mergeCell ref="M930:M932"/>
    <mergeCell ref="N930:N932"/>
    <mergeCell ref="O930:O932"/>
    <mergeCell ref="P930:P932"/>
    <mergeCell ref="Q930:Q932"/>
    <mergeCell ref="R930:R932"/>
    <mergeCell ref="S930:S932"/>
    <mergeCell ref="T930:T932"/>
    <mergeCell ref="U930:U932"/>
    <mergeCell ref="V930:V932"/>
    <mergeCell ref="W930:W932"/>
    <mergeCell ref="X930:X932"/>
    <mergeCell ref="Y930:Y932"/>
    <mergeCell ref="Z930:Z932"/>
    <mergeCell ref="AA930:AA932"/>
    <mergeCell ref="AB930:AB932"/>
    <mergeCell ref="AC930:AC932"/>
    <mergeCell ref="AD930:AD932"/>
    <mergeCell ref="AE930:AE932"/>
    <mergeCell ref="AF930:AF932"/>
    <mergeCell ref="AG930:AG932"/>
    <mergeCell ref="AH930:AH932"/>
    <mergeCell ref="AI930:AI932"/>
    <mergeCell ref="AJ930:AJ932"/>
    <mergeCell ref="AK930:AK932"/>
    <mergeCell ref="AL930:AL932"/>
    <mergeCell ref="AM930:AM932"/>
    <mergeCell ref="AN930:AN932"/>
    <mergeCell ref="AO930:AO932"/>
    <mergeCell ref="AP930:AP932"/>
    <mergeCell ref="AQ930:AQ932"/>
    <mergeCell ref="C933:C935"/>
    <mergeCell ref="D933:D935"/>
    <mergeCell ref="E933:E935"/>
    <mergeCell ref="F933:F935"/>
    <mergeCell ref="G933:G935"/>
    <mergeCell ref="H933:H935"/>
    <mergeCell ref="I933:I935"/>
    <mergeCell ref="J933:J935"/>
    <mergeCell ref="K933:K935"/>
    <mergeCell ref="L933:L935"/>
    <mergeCell ref="M933:M935"/>
    <mergeCell ref="N933:N935"/>
    <mergeCell ref="O933:O935"/>
    <mergeCell ref="P933:P935"/>
    <mergeCell ref="Q933:Q935"/>
    <mergeCell ref="R933:R935"/>
    <mergeCell ref="S933:S935"/>
    <mergeCell ref="T933:T935"/>
    <mergeCell ref="U933:U935"/>
    <mergeCell ref="V933:V935"/>
    <mergeCell ref="W933:W935"/>
    <mergeCell ref="X933:X935"/>
    <mergeCell ref="Y933:Y935"/>
    <mergeCell ref="Z933:Z935"/>
    <mergeCell ref="AA933:AA935"/>
    <mergeCell ref="AB933:AB935"/>
    <mergeCell ref="AC933:AC935"/>
    <mergeCell ref="AD933:AD935"/>
    <mergeCell ref="AE933:AE935"/>
    <mergeCell ref="AF933:AF935"/>
    <mergeCell ref="AG933:AG935"/>
    <mergeCell ref="AH933:AH935"/>
    <mergeCell ref="AI933:AI935"/>
    <mergeCell ref="AJ933:AJ935"/>
    <mergeCell ref="AK933:AK935"/>
    <mergeCell ref="AL933:AL935"/>
    <mergeCell ref="AM933:AM935"/>
    <mergeCell ref="AN933:AN935"/>
    <mergeCell ref="AO933:AO935"/>
    <mergeCell ref="AP933:AP935"/>
    <mergeCell ref="AQ933:AQ935"/>
    <mergeCell ref="C936:C938"/>
    <mergeCell ref="D936:D938"/>
    <mergeCell ref="E936:E938"/>
    <mergeCell ref="F936:F938"/>
    <mergeCell ref="G936:G938"/>
    <mergeCell ref="H936:H938"/>
    <mergeCell ref="I936:I938"/>
    <mergeCell ref="J936:J938"/>
    <mergeCell ref="K936:K938"/>
    <mergeCell ref="L936:L938"/>
    <mergeCell ref="M936:M938"/>
    <mergeCell ref="N936:N938"/>
    <mergeCell ref="O936:O938"/>
    <mergeCell ref="P936:P938"/>
    <mergeCell ref="Q936:Q938"/>
    <mergeCell ref="R936:R938"/>
    <mergeCell ref="S936:S938"/>
    <mergeCell ref="T936:T938"/>
    <mergeCell ref="U936:U938"/>
    <mergeCell ref="V936:V938"/>
    <mergeCell ref="W936:W938"/>
    <mergeCell ref="X936:X938"/>
    <mergeCell ref="Y936:Y938"/>
    <mergeCell ref="Z936:Z938"/>
    <mergeCell ref="AA936:AA938"/>
    <mergeCell ref="AB936:AB938"/>
    <mergeCell ref="AC936:AC938"/>
    <mergeCell ref="AD936:AD938"/>
    <mergeCell ref="AE936:AE938"/>
    <mergeCell ref="AF936:AF938"/>
    <mergeCell ref="AG936:AG938"/>
    <mergeCell ref="AH936:AH938"/>
    <mergeCell ref="AI936:AI938"/>
    <mergeCell ref="AJ936:AJ938"/>
    <mergeCell ref="AK936:AK938"/>
    <mergeCell ref="AL936:AL938"/>
    <mergeCell ref="AM936:AM938"/>
    <mergeCell ref="AN936:AN938"/>
    <mergeCell ref="AO936:AO938"/>
    <mergeCell ref="AP936:AP938"/>
    <mergeCell ref="AQ936:AQ938"/>
    <mergeCell ref="C939:C941"/>
    <mergeCell ref="D939:D941"/>
    <mergeCell ref="E939:E941"/>
    <mergeCell ref="F939:F941"/>
    <mergeCell ref="G939:G941"/>
    <mergeCell ref="H939:H941"/>
    <mergeCell ref="I939:I941"/>
    <mergeCell ref="J939:J941"/>
    <mergeCell ref="K939:K941"/>
    <mergeCell ref="L939:L941"/>
    <mergeCell ref="M939:M941"/>
    <mergeCell ref="N939:N941"/>
    <mergeCell ref="O939:O941"/>
    <mergeCell ref="P939:P941"/>
    <mergeCell ref="Q939:Q941"/>
    <mergeCell ref="R939:R941"/>
    <mergeCell ref="S939:S941"/>
    <mergeCell ref="T939:T941"/>
    <mergeCell ref="U939:U941"/>
    <mergeCell ref="V939:V941"/>
    <mergeCell ref="W939:W941"/>
    <mergeCell ref="X939:X941"/>
    <mergeCell ref="Y939:Y941"/>
    <mergeCell ref="Z939:Z941"/>
    <mergeCell ref="AA939:AA941"/>
    <mergeCell ref="AB939:AB941"/>
    <mergeCell ref="AC939:AC941"/>
    <mergeCell ref="AD939:AD941"/>
    <mergeCell ref="AE939:AE941"/>
    <mergeCell ref="AF939:AF941"/>
    <mergeCell ref="AG939:AG941"/>
    <mergeCell ref="AH939:AH941"/>
    <mergeCell ref="AI939:AI941"/>
    <mergeCell ref="AJ939:AJ941"/>
    <mergeCell ref="AK939:AK941"/>
    <mergeCell ref="AL939:AL941"/>
    <mergeCell ref="AM939:AM941"/>
    <mergeCell ref="AN939:AN941"/>
    <mergeCell ref="AO939:AO941"/>
    <mergeCell ref="AP939:AP941"/>
    <mergeCell ref="AQ939:AQ941"/>
    <mergeCell ref="C942:C944"/>
    <mergeCell ref="D942:D944"/>
    <mergeCell ref="E942:E944"/>
    <mergeCell ref="F942:F944"/>
    <mergeCell ref="G942:G944"/>
    <mergeCell ref="H942:H944"/>
    <mergeCell ref="I942:I944"/>
    <mergeCell ref="J942:J944"/>
    <mergeCell ref="K942:K944"/>
    <mergeCell ref="L942:L944"/>
    <mergeCell ref="M942:M944"/>
    <mergeCell ref="N942:N944"/>
    <mergeCell ref="O942:O944"/>
    <mergeCell ref="P942:P944"/>
    <mergeCell ref="Q942:Q944"/>
    <mergeCell ref="R942:R944"/>
    <mergeCell ref="S942:S944"/>
    <mergeCell ref="T942:T944"/>
    <mergeCell ref="U942:U944"/>
    <mergeCell ref="V942:V944"/>
    <mergeCell ref="W942:W944"/>
    <mergeCell ref="X942:X944"/>
    <mergeCell ref="Y942:Y944"/>
    <mergeCell ref="Z942:Z944"/>
    <mergeCell ref="AA942:AA944"/>
    <mergeCell ref="AB942:AB944"/>
    <mergeCell ref="AC942:AC944"/>
    <mergeCell ref="AD942:AD944"/>
    <mergeCell ref="AE942:AE944"/>
    <mergeCell ref="AF942:AF944"/>
    <mergeCell ref="AG942:AG944"/>
    <mergeCell ref="AH942:AH944"/>
    <mergeCell ref="AI942:AI944"/>
    <mergeCell ref="AJ942:AJ944"/>
    <mergeCell ref="AK942:AK944"/>
    <mergeCell ref="AL942:AL944"/>
    <mergeCell ref="AM942:AM944"/>
    <mergeCell ref="AN942:AN944"/>
    <mergeCell ref="AO942:AO944"/>
    <mergeCell ref="AP942:AP944"/>
    <mergeCell ref="AQ942:AQ944"/>
    <mergeCell ref="C945:C947"/>
    <mergeCell ref="D945:D947"/>
    <mergeCell ref="E945:E947"/>
    <mergeCell ref="F945:F947"/>
    <mergeCell ref="G945:G947"/>
    <mergeCell ref="H945:H947"/>
    <mergeCell ref="I945:I947"/>
    <mergeCell ref="J945:J947"/>
    <mergeCell ref="K945:K947"/>
    <mergeCell ref="L945:L947"/>
    <mergeCell ref="M945:M947"/>
    <mergeCell ref="N945:N947"/>
    <mergeCell ref="O945:O947"/>
    <mergeCell ref="P945:P947"/>
    <mergeCell ref="Q945:Q947"/>
    <mergeCell ref="R945:R947"/>
    <mergeCell ref="S945:S947"/>
    <mergeCell ref="T945:T947"/>
    <mergeCell ref="U945:U947"/>
    <mergeCell ref="V945:V947"/>
    <mergeCell ref="W945:W947"/>
    <mergeCell ref="X945:X947"/>
    <mergeCell ref="Y945:Y947"/>
    <mergeCell ref="Z945:Z947"/>
    <mergeCell ref="AA945:AA947"/>
    <mergeCell ref="AB945:AB947"/>
    <mergeCell ref="AC945:AC947"/>
    <mergeCell ref="AD945:AD947"/>
    <mergeCell ref="AE945:AE947"/>
    <mergeCell ref="AF945:AF947"/>
    <mergeCell ref="AG945:AG947"/>
    <mergeCell ref="AH945:AH947"/>
    <mergeCell ref="AI945:AI947"/>
    <mergeCell ref="AJ945:AJ947"/>
    <mergeCell ref="AK945:AK947"/>
    <mergeCell ref="AL945:AL947"/>
    <mergeCell ref="AM945:AM947"/>
    <mergeCell ref="AN945:AN947"/>
    <mergeCell ref="AO945:AO947"/>
    <mergeCell ref="AP945:AP947"/>
    <mergeCell ref="AQ945:AQ947"/>
    <mergeCell ref="C948:C950"/>
    <mergeCell ref="D948:D950"/>
    <mergeCell ref="E948:E950"/>
    <mergeCell ref="F948:F950"/>
    <mergeCell ref="G948:G950"/>
    <mergeCell ref="H948:H950"/>
    <mergeCell ref="I948:I950"/>
    <mergeCell ref="J948:J950"/>
    <mergeCell ref="K948:K950"/>
    <mergeCell ref="L948:L950"/>
    <mergeCell ref="M948:M950"/>
    <mergeCell ref="N948:N950"/>
    <mergeCell ref="O948:O950"/>
    <mergeCell ref="P948:P950"/>
    <mergeCell ref="Q948:Q950"/>
    <mergeCell ref="R948:R950"/>
    <mergeCell ref="S948:S950"/>
    <mergeCell ref="T948:T950"/>
    <mergeCell ref="U948:U950"/>
    <mergeCell ref="V948:V950"/>
    <mergeCell ref="W948:W950"/>
    <mergeCell ref="X948:X950"/>
    <mergeCell ref="Y948:Y950"/>
    <mergeCell ref="Z948:Z950"/>
    <mergeCell ref="AA948:AA950"/>
    <mergeCell ref="AB948:AB950"/>
    <mergeCell ref="AC948:AC950"/>
    <mergeCell ref="AD948:AD950"/>
    <mergeCell ref="AE948:AE950"/>
    <mergeCell ref="AF948:AF950"/>
    <mergeCell ref="AG948:AG950"/>
    <mergeCell ref="AH948:AH950"/>
    <mergeCell ref="AI948:AI950"/>
    <mergeCell ref="AJ948:AJ950"/>
    <mergeCell ref="AK948:AK950"/>
    <mergeCell ref="AL948:AL950"/>
    <mergeCell ref="AM948:AM950"/>
    <mergeCell ref="AN948:AN950"/>
    <mergeCell ref="AO948:AO950"/>
    <mergeCell ref="AP948:AP950"/>
    <mergeCell ref="AQ948:AQ950"/>
    <mergeCell ref="C951:C953"/>
    <mergeCell ref="D951:D953"/>
    <mergeCell ref="E951:E953"/>
    <mergeCell ref="F951:F953"/>
    <mergeCell ref="G951:G953"/>
    <mergeCell ref="H951:H953"/>
    <mergeCell ref="I951:I953"/>
    <mergeCell ref="J951:J953"/>
    <mergeCell ref="K951:K953"/>
    <mergeCell ref="L951:L953"/>
    <mergeCell ref="M951:M953"/>
    <mergeCell ref="N951:N953"/>
    <mergeCell ref="O951:O953"/>
    <mergeCell ref="P951:P953"/>
    <mergeCell ref="Q951:Q953"/>
    <mergeCell ref="R951:R953"/>
    <mergeCell ref="S951:S953"/>
    <mergeCell ref="T951:T953"/>
    <mergeCell ref="U951:U953"/>
    <mergeCell ref="V951:V953"/>
    <mergeCell ref="W951:W953"/>
    <mergeCell ref="X951:X953"/>
    <mergeCell ref="Y951:Y953"/>
    <mergeCell ref="Z951:Z953"/>
    <mergeCell ref="AA951:AA953"/>
    <mergeCell ref="AB951:AB953"/>
    <mergeCell ref="AC951:AC953"/>
    <mergeCell ref="AD951:AD953"/>
    <mergeCell ref="AE951:AE953"/>
    <mergeCell ref="AF951:AF953"/>
    <mergeCell ref="AG951:AG953"/>
    <mergeCell ref="AH951:AH953"/>
    <mergeCell ref="AI951:AI953"/>
    <mergeCell ref="AJ951:AJ953"/>
    <mergeCell ref="AK951:AK953"/>
    <mergeCell ref="AL951:AL953"/>
    <mergeCell ref="AM951:AM953"/>
    <mergeCell ref="AN951:AN953"/>
    <mergeCell ref="AO951:AO953"/>
    <mergeCell ref="AP951:AP953"/>
    <mergeCell ref="AQ951:AQ953"/>
    <mergeCell ref="C954:C956"/>
    <mergeCell ref="D954:D956"/>
    <mergeCell ref="E954:E956"/>
    <mergeCell ref="F954:F956"/>
    <mergeCell ref="G954:G956"/>
    <mergeCell ref="H954:H956"/>
    <mergeCell ref="I954:I956"/>
    <mergeCell ref="J954:J956"/>
    <mergeCell ref="K954:K956"/>
    <mergeCell ref="L954:L956"/>
    <mergeCell ref="M954:M956"/>
    <mergeCell ref="N954:N956"/>
    <mergeCell ref="O954:O956"/>
    <mergeCell ref="P954:P956"/>
    <mergeCell ref="Q954:Q956"/>
    <mergeCell ref="R954:R956"/>
    <mergeCell ref="S954:S956"/>
    <mergeCell ref="T954:T956"/>
    <mergeCell ref="U954:U956"/>
    <mergeCell ref="V954:V956"/>
    <mergeCell ref="W954:W956"/>
    <mergeCell ref="X954:X956"/>
    <mergeCell ref="Y954:Y956"/>
    <mergeCell ref="Z954:Z956"/>
    <mergeCell ref="AA954:AA956"/>
    <mergeCell ref="AB954:AB956"/>
    <mergeCell ref="AC954:AC956"/>
    <mergeCell ref="AD954:AD956"/>
    <mergeCell ref="AE954:AE956"/>
    <mergeCell ref="AF954:AF956"/>
    <mergeCell ref="AG954:AG956"/>
    <mergeCell ref="AH954:AH956"/>
    <mergeCell ref="AI954:AI956"/>
    <mergeCell ref="AJ954:AJ956"/>
    <mergeCell ref="AK954:AK956"/>
    <mergeCell ref="AL954:AL956"/>
    <mergeCell ref="AM954:AM956"/>
    <mergeCell ref="AN954:AN956"/>
    <mergeCell ref="AO954:AO956"/>
    <mergeCell ref="AP954:AP956"/>
    <mergeCell ref="AQ954:AQ956"/>
    <mergeCell ref="C957:C959"/>
    <mergeCell ref="D957:D959"/>
    <mergeCell ref="E957:E959"/>
    <mergeCell ref="F957:F959"/>
    <mergeCell ref="G957:G959"/>
    <mergeCell ref="H957:H959"/>
    <mergeCell ref="I957:I959"/>
    <mergeCell ref="J957:J959"/>
    <mergeCell ref="K957:K959"/>
    <mergeCell ref="L957:L959"/>
    <mergeCell ref="M957:M959"/>
    <mergeCell ref="N957:N959"/>
    <mergeCell ref="O957:O959"/>
    <mergeCell ref="P957:P959"/>
    <mergeCell ref="Q957:Q959"/>
    <mergeCell ref="R957:R959"/>
    <mergeCell ref="S957:S959"/>
    <mergeCell ref="T957:T959"/>
    <mergeCell ref="U957:U959"/>
    <mergeCell ref="V957:V959"/>
    <mergeCell ref="W957:W959"/>
    <mergeCell ref="X957:X959"/>
    <mergeCell ref="Y957:Y959"/>
    <mergeCell ref="Z957:Z959"/>
    <mergeCell ref="AA957:AA959"/>
    <mergeCell ref="AB957:AB959"/>
    <mergeCell ref="AC957:AC959"/>
    <mergeCell ref="AD957:AD959"/>
    <mergeCell ref="AE957:AE959"/>
    <mergeCell ref="AF957:AF959"/>
    <mergeCell ref="AG957:AG959"/>
    <mergeCell ref="AH957:AH959"/>
    <mergeCell ref="AI957:AI959"/>
    <mergeCell ref="AJ957:AJ959"/>
    <mergeCell ref="AK957:AK959"/>
    <mergeCell ref="AL957:AL959"/>
    <mergeCell ref="AM957:AM959"/>
    <mergeCell ref="AN957:AN959"/>
    <mergeCell ref="AO957:AO959"/>
    <mergeCell ref="AP957:AP959"/>
    <mergeCell ref="AQ957:AQ959"/>
    <mergeCell ref="C960:C962"/>
    <mergeCell ref="D960:D962"/>
    <mergeCell ref="E960:E962"/>
    <mergeCell ref="F960:F962"/>
    <mergeCell ref="G960:G962"/>
    <mergeCell ref="H960:H962"/>
    <mergeCell ref="I960:I962"/>
    <mergeCell ref="J960:J962"/>
    <mergeCell ref="K960:K962"/>
    <mergeCell ref="L960:L962"/>
    <mergeCell ref="M960:M962"/>
    <mergeCell ref="N960:N962"/>
    <mergeCell ref="O960:O962"/>
    <mergeCell ref="P960:P962"/>
    <mergeCell ref="Q960:Q962"/>
    <mergeCell ref="R960:R962"/>
    <mergeCell ref="S960:S962"/>
    <mergeCell ref="T960:T962"/>
    <mergeCell ref="U960:U962"/>
    <mergeCell ref="V960:V962"/>
    <mergeCell ref="W960:W962"/>
    <mergeCell ref="X960:X962"/>
    <mergeCell ref="Y960:Y962"/>
    <mergeCell ref="Z960:Z962"/>
    <mergeCell ref="AA960:AA962"/>
    <mergeCell ref="AB960:AB962"/>
    <mergeCell ref="AC960:AC962"/>
    <mergeCell ref="AD960:AD962"/>
    <mergeCell ref="AE960:AE962"/>
    <mergeCell ref="AF960:AF962"/>
    <mergeCell ref="AG960:AG962"/>
    <mergeCell ref="AH960:AH962"/>
    <mergeCell ref="AI960:AI962"/>
    <mergeCell ref="AJ960:AJ962"/>
    <mergeCell ref="AK960:AK962"/>
    <mergeCell ref="AL960:AL962"/>
    <mergeCell ref="AM960:AM962"/>
    <mergeCell ref="AN960:AN962"/>
    <mergeCell ref="AO960:AO962"/>
    <mergeCell ref="AP960:AP962"/>
    <mergeCell ref="AQ960:AQ962"/>
    <mergeCell ref="C963:C965"/>
    <mergeCell ref="D963:D965"/>
    <mergeCell ref="E963:E965"/>
    <mergeCell ref="F963:F965"/>
    <mergeCell ref="G963:G965"/>
    <mergeCell ref="H963:H965"/>
    <mergeCell ref="I963:I965"/>
    <mergeCell ref="J963:J965"/>
    <mergeCell ref="K963:K965"/>
    <mergeCell ref="L963:L965"/>
    <mergeCell ref="M963:M965"/>
    <mergeCell ref="N963:N965"/>
    <mergeCell ref="O963:O965"/>
    <mergeCell ref="P963:P965"/>
    <mergeCell ref="Q963:Q965"/>
    <mergeCell ref="R963:R965"/>
    <mergeCell ref="S963:S965"/>
    <mergeCell ref="T963:T965"/>
    <mergeCell ref="U963:U965"/>
    <mergeCell ref="V963:V965"/>
    <mergeCell ref="W963:W965"/>
    <mergeCell ref="X963:X965"/>
    <mergeCell ref="Y963:Y965"/>
    <mergeCell ref="Z963:Z965"/>
    <mergeCell ref="AA963:AA965"/>
    <mergeCell ref="AB963:AB965"/>
    <mergeCell ref="AC963:AC965"/>
    <mergeCell ref="AD963:AD965"/>
    <mergeCell ref="AE963:AE965"/>
    <mergeCell ref="AF963:AF965"/>
    <mergeCell ref="AG963:AG965"/>
    <mergeCell ref="AH963:AH965"/>
    <mergeCell ref="AI963:AI965"/>
    <mergeCell ref="AJ963:AJ965"/>
    <mergeCell ref="AK963:AK965"/>
    <mergeCell ref="AL963:AL965"/>
    <mergeCell ref="AM963:AM965"/>
    <mergeCell ref="AN963:AN965"/>
    <mergeCell ref="AO963:AO965"/>
    <mergeCell ref="AP963:AP965"/>
    <mergeCell ref="AQ963:AQ965"/>
    <mergeCell ref="C966:C968"/>
    <mergeCell ref="D966:D968"/>
    <mergeCell ref="E966:E968"/>
    <mergeCell ref="F966:F968"/>
    <mergeCell ref="G966:G968"/>
    <mergeCell ref="H966:H968"/>
    <mergeCell ref="I966:I968"/>
    <mergeCell ref="J966:J968"/>
    <mergeCell ref="K966:K968"/>
    <mergeCell ref="L966:L968"/>
    <mergeCell ref="M966:M968"/>
    <mergeCell ref="N966:N968"/>
    <mergeCell ref="O966:O968"/>
    <mergeCell ref="P966:P968"/>
    <mergeCell ref="Q966:Q968"/>
    <mergeCell ref="R966:R968"/>
    <mergeCell ref="S966:S968"/>
    <mergeCell ref="T966:T968"/>
    <mergeCell ref="U966:U968"/>
    <mergeCell ref="V966:V968"/>
    <mergeCell ref="W966:W968"/>
    <mergeCell ref="X966:X968"/>
    <mergeCell ref="Y966:Y968"/>
    <mergeCell ref="Z966:Z968"/>
    <mergeCell ref="AA966:AA968"/>
    <mergeCell ref="AB966:AB968"/>
    <mergeCell ref="AC966:AC968"/>
    <mergeCell ref="AD966:AD968"/>
    <mergeCell ref="AE966:AE968"/>
    <mergeCell ref="AF966:AF968"/>
    <mergeCell ref="AG966:AG968"/>
    <mergeCell ref="AH966:AH968"/>
    <mergeCell ref="AI966:AI968"/>
    <mergeCell ref="AJ966:AJ968"/>
    <mergeCell ref="AK966:AK968"/>
    <mergeCell ref="AL966:AL968"/>
    <mergeCell ref="AM966:AM968"/>
    <mergeCell ref="AN966:AN968"/>
    <mergeCell ref="AO966:AO968"/>
    <mergeCell ref="AP966:AP968"/>
    <mergeCell ref="AQ966:AQ968"/>
    <mergeCell ref="C969:C971"/>
    <mergeCell ref="D969:D971"/>
    <mergeCell ref="E969:E971"/>
    <mergeCell ref="F969:F971"/>
    <mergeCell ref="G969:G971"/>
    <mergeCell ref="H969:H971"/>
    <mergeCell ref="I969:I971"/>
    <mergeCell ref="J969:J971"/>
    <mergeCell ref="K969:K971"/>
    <mergeCell ref="L969:L971"/>
    <mergeCell ref="M969:M971"/>
    <mergeCell ref="N969:N971"/>
    <mergeCell ref="O969:O971"/>
    <mergeCell ref="P969:P971"/>
    <mergeCell ref="Q969:Q971"/>
    <mergeCell ref="R969:R971"/>
    <mergeCell ref="S969:S971"/>
    <mergeCell ref="T969:T971"/>
    <mergeCell ref="U969:U971"/>
    <mergeCell ref="V969:V971"/>
    <mergeCell ref="W969:W971"/>
    <mergeCell ref="X969:X971"/>
    <mergeCell ref="Y969:Y971"/>
    <mergeCell ref="Z969:Z971"/>
    <mergeCell ref="AA969:AA971"/>
    <mergeCell ref="AB969:AB971"/>
    <mergeCell ref="AC969:AC971"/>
    <mergeCell ref="AD969:AD971"/>
    <mergeCell ref="AE969:AE971"/>
    <mergeCell ref="AF969:AF971"/>
    <mergeCell ref="AG969:AG971"/>
    <mergeCell ref="AH969:AH971"/>
    <mergeCell ref="AI969:AI971"/>
    <mergeCell ref="AJ969:AJ971"/>
    <mergeCell ref="AK969:AK971"/>
    <mergeCell ref="AL969:AL971"/>
    <mergeCell ref="AM969:AM971"/>
    <mergeCell ref="AN969:AN971"/>
    <mergeCell ref="AO969:AO971"/>
    <mergeCell ref="AP969:AP971"/>
    <mergeCell ref="AQ969:AQ971"/>
    <mergeCell ref="C972:C974"/>
    <mergeCell ref="D972:D974"/>
    <mergeCell ref="E972:E974"/>
    <mergeCell ref="F972:F974"/>
    <mergeCell ref="G972:G974"/>
    <mergeCell ref="H972:H974"/>
    <mergeCell ref="I972:I974"/>
    <mergeCell ref="J972:J974"/>
    <mergeCell ref="K972:K974"/>
    <mergeCell ref="L972:L974"/>
    <mergeCell ref="M972:M974"/>
    <mergeCell ref="N972:N974"/>
    <mergeCell ref="O972:O974"/>
    <mergeCell ref="P972:P974"/>
    <mergeCell ref="Q972:Q974"/>
    <mergeCell ref="R972:R974"/>
    <mergeCell ref="S972:S974"/>
    <mergeCell ref="T972:T974"/>
    <mergeCell ref="U972:U974"/>
    <mergeCell ref="V972:V974"/>
    <mergeCell ref="W972:W974"/>
    <mergeCell ref="X972:X974"/>
    <mergeCell ref="Y972:Y974"/>
    <mergeCell ref="Z972:Z974"/>
    <mergeCell ref="AA972:AA974"/>
    <mergeCell ref="AB972:AB974"/>
    <mergeCell ref="AC972:AC974"/>
    <mergeCell ref="AD972:AD974"/>
    <mergeCell ref="AE972:AE974"/>
    <mergeCell ref="AF972:AF974"/>
    <mergeCell ref="AG972:AG974"/>
    <mergeCell ref="AH972:AH974"/>
    <mergeCell ref="AI972:AI974"/>
    <mergeCell ref="AJ972:AJ974"/>
    <mergeCell ref="AK972:AK974"/>
    <mergeCell ref="AL972:AL974"/>
    <mergeCell ref="AM972:AM974"/>
    <mergeCell ref="AN972:AN974"/>
    <mergeCell ref="AO972:AO974"/>
    <mergeCell ref="AP972:AP974"/>
    <mergeCell ref="AQ972:AQ974"/>
    <mergeCell ref="C975:C977"/>
    <mergeCell ref="D975:D977"/>
    <mergeCell ref="E975:E977"/>
    <mergeCell ref="F975:F977"/>
    <mergeCell ref="G975:G977"/>
    <mergeCell ref="H975:H977"/>
    <mergeCell ref="I975:I977"/>
    <mergeCell ref="J975:J977"/>
    <mergeCell ref="K975:K977"/>
    <mergeCell ref="L975:L977"/>
    <mergeCell ref="M975:M977"/>
    <mergeCell ref="N975:N977"/>
    <mergeCell ref="O975:O977"/>
    <mergeCell ref="P975:P977"/>
    <mergeCell ref="Q975:Q977"/>
    <mergeCell ref="R975:R977"/>
    <mergeCell ref="S975:S977"/>
    <mergeCell ref="T975:T977"/>
    <mergeCell ref="U975:U977"/>
    <mergeCell ref="V975:V977"/>
    <mergeCell ref="W975:W977"/>
    <mergeCell ref="X975:X977"/>
    <mergeCell ref="Y975:Y977"/>
    <mergeCell ref="Z975:Z977"/>
    <mergeCell ref="AA975:AA977"/>
    <mergeCell ref="AB975:AB977"/>
    <mergeCell ref="AC975:AC977"/>
    <mergeCell ref="AD975:AD977"/>
    <mergeCell ref="AE975:AE977"/>
    <mergeCell ref="AF975:AF977"/>
    <mergeCell ref="AG975:AG977"/>
    <mergeCell ref="AH975:AH977"/>
    <mergeCell ref="AI975:AI977"/>
    <mergeCell ref="AJ975:AJ977"/>
    <mergeCell ref="AK975:AK977"/>
    <mergeCell ref="AL975:AL977"/>
    <mergeCell ref="AM975:AM977"/>
    <mergeCell ref="AN975:AN977"/>
    <mergeCell ref="AO975:AO977"/>
    <mergeCell ref="AP975:AP977"/>
    <mergeCell ref="AQ975:AQ977"/>
    <mergeCell ref="C978:C980"/>
    <mergeCell ref="D978:D980"/>
    <mergeCell ref="E978:E980"/>
    <mergeCell ref="F978:F980"/>
    <mergeCell ref="G978:G980"/>
    <mergeCell ref="H978:H980"/>
    <mergeCell ref="I978:I980"/>
    <mergeCell ref="J978:J980"/>
    <mergeCell ref="K978:K980"/>
    <mergeCell ref="L978:L980"/>
    <mergeCell ref="M978:M980"/>
    <mergeCell ref="N978:N980"/>
    <mergeCell ref="O978:O980"/>
    <mergeCell ref="P978:P980"/>
    <mergeCell ref="Q978:Q980"/>
    <mergeCell ref="R978:R980"/>
    <mergeCell ref="S978:S980"/>
    <mergeCell ref="T978:T980"/>
    <mergeCell ref="U978:U980"/>
    <mergeCell ref="V978:V980"/>
    <mergeCell ref="W978:W980"/>
    <mergeCell ref="X978:X980"/>
    <mergeCell ref="Y978:Y980"/>
    <mergeCell ref="Z978:Z980"/>
    <mergeCell ref="AA978:AA980"/>
    <mergeCell ref="AB978:AB980"/>
    <mergeCell ref="AC978:AC980"/>
    <mergeCell ref="AD978:AD980"/>
    <mergeCell ref="AE978:AE980"/>
    <mergeCell ref="AF978:AF980"/>
    <mergeCell ref="AG978:AG980"/>
    <mergeCell ref="AH978:AH980"/>
    <mergeCell ref="AI978:AI980"/>
    <mergeCell ref="AJ978:AJ980"/>
    <mergeCell ref="AK978:AK980"/>
    <mergeCell ref="AL978:AL980"/>
    <mergeCell ref="AM978:AM980"/>
    <mergeCell ref="AN978:AN980"/>
    <mergeCell ref="AO978:AO980"/>
    <mergeCell ref="AP978:AP980"/>
    <mergeCell ref="AQ978:AQ980"/>
    <mergeCell ref="C981:C983"/>
    <mergeCell ref="D981:D983"/>
    <mergeCell ref="E981:E983"/>
    <mergeCell ref="F981:F983"/>
    <mergeCell ref="G981:G983"/>
    <mergeCell ref="H981:H983"/>
    <mergeCell ref="I981:I983"/>
    <mergeCell ref="J981:J983"/>
    <mergeCell ref="K981:K983"/>
    <mergeCell ref="L981:L983"/>
    <mergeCell ref="M981:M983"/>
    <mergeCell ref="N981:N983"/>
    <mergeCell ref="O981:O983"/>
    <mergeCell ref="P981:P983"/>
    <mergeCell ref="Q981:Q983"/>
    <mergeCell ref="R981:R983"/>
    <mergeCell ref="S981:S983"/>
    <mergeCell ref="T981:T983"/>
    <mergeCell ref="U981:U983"/>
    <mergeCell ref="V981:V983"/>
    <mergeCell ref="W981:W983"/>
    <mergeCell ref="X981:X983"/>
    <mergeCell ref="Y981:Y983"/>
    <mergeCell ref="Z981:Z983"/>
    <mergeCell ref="AA981:AA983"/>
    <mergeCell ref="AB981:AB983"/>
    <mergeCell ref="AC981:AC983"/>
    <mergeCell ref="AD981:AD983"/>
    <mergeCell ref="AE981:AE983"/>
    <mergeCell ref="AF981:AF983"/>
    <mergeCell ref="AG981:AG983"/>
    <mergeCell ref="AH981:AH983"/>
    <mergeCell ref="AI981:AI983"/>
    <mergeCell ref="AJ981:AJ983"/>
    <mergeCell ref="AK981:AK983"/>
    <mergeCell ref="AL981:AL983"/>
    <mergeCell ref="AM981:AM983"/>
    <mergeCell ref="AN981:AN983"/>
    <mergeCell ref="AO981:AO983"/>
    <mergeCell ref="AP981:AP983"/>
    <mergeCell ref="AQ981:AQ983"/>
    <mergeCell ref="C984:C986"/>
    <mergeCell ref="D984:D986"/>
    <mergeCell ref="E984:E986"/>
    <mergeCell ref="F984:F986"/>
    <mergeCell ref="G984:G986"/>
    <mergeCell ref="H984:H986"/>
    <mergeCell ref="I984:I986"/>
    <mergeCell ref="J984:J986"/>
    <mergeCell ref="K984:K986"/>
    <mergeCell ref="L984:L986"/>
    <mergeCell ref="M984:M986"/>
    <mergeCell ref="N984:N986"/>
    <mergeCell ref="O984:O986"/>
    <mergeCell ref="P984:P986"/>
    <mergeCell ref="Q984:Q986"/>
    <mergeCell ref="R984:R986"/>
    <mergeCell ref="S984:S986"/>
    <mergeCell ref="T984:T986"/>
    <mergeCell ref="U984:U986"/>
    <mergeCell ref="V984:V986"/>
    <mergeCell ref="W984:W986"/>
    <mergeCell ref="X984:X986"/>
    <mergeCell ref="Y984:Y986"/>
    <mergeCell ref="Z984:Z986"/>
    <mergeCell ref="AA984:AA986"/>
    <mergeCell ref="AB984:AB986"/>
    <mergeCell ref="AC984:AC986"/>
    <mergeCell ref="AD984:AD986"/>
    <mergeCell ref="AE984:AE986"/>
    <mergeCell ref="AF984:AF986"/>
    <mergeCell ref="AG984:AG986"/>
    <mergeCell ref="AH984:AH986"/>
    <mergeCell ref="AI984:AI986"/>
    <mergeCell ref="AJ984:AJ986"/>
    <mergeCell ref="AK984:AK986"/>
    <mergeCell ref="AL984:AL986"/>
    <mergeCell ref="AM984:AM986"/>
    <mergeCell ref="AN984:AN986"/>
    <mergeCell ref="AO984:AO986"/>
    <mergeCell ref="AP984:AP986"/>
    <mergeCell ref="AQ984:AQ986"/>
    <mergeCell ref="C987:C989"/>
    <mergeCell ref="D987:D989"/>
    <mergeCell ref="E987:E989"/>
    <mergeCell ref="F987:F989"/>
    <mergeCell ref="G987:G989"/>
    <mergeCell ref="H987:H989"/>
    <mergeCell ref="I987:I989"/>
    <mergeCell ref="J987:J989"/>
    <mergeCell ref="K987:K989"/>
    <mergeCell ref="L987:L989"/>
    <mergeCell ref="M987:M989"/>
    <mergeCell ref="N987:N989"/>
    <mergeCell ref="O987:O989"/>
    <mergeCell ref="P987:P989"/>
    <mergeCell ref="Q987:Q989"/>
    <mergeCell ref="R987:R989"/>
    <mergeCell ref="S987:S989"/>
    <mergeCell ref="T987:T989"/>
    <mergeCell ref="U987:U989"/>
    <mergeCell ref="V987:V989"/>
    <mergeCell ref="W987:W989"/>
    <mergeCell ref="X987:X989"/>
    <mergeCell ref="Y987:Y989"/>
    <mergeCell ref="Z987:Z989"/>
    <mergeCell ref="AA987:AA989"/>
    <mergeCell ref="AB987:AB989"/>
    <mergeCell ref="AC987:AC989"/>
    <mergeCell ref="AD987:AD989"/>
    <mergeCell ref="AE987:AE989"/>
    <mergeCell ref="AF987:AF989"/>
    <mergeCell ref="AG987:AG989"/>
    <mergeCell ref="AH987:AH989"/>
    <mergeCell ref="AI987:AI989"/>
    <mergeCell ref="AJ987:AJ989"/>
    <mergeCell ref="AK987:AK989"/>
    <mergeCell ref="AL987:AL989"/>
    <mergeCell ref="AM987:AM989"/>
    <mergeCell ref="AN987:AN989"/>
    <mergeCell ref="AO987:AO989"/>
    <mergeCell ref="AP987:AP989"/>
    <mergeCell ref="AQ987:AQ989"/>
    <mergeCell ref="C990:C992"/>
    <mergeCell ref="D990:D992"/>
    <mergeCell ref="E990:E992"/>
    <mergeCell ref="F990:F992"/>
    <mergeCell ref="G990:G992"/>
    <mergeCell ref="H990:H992"/>
    <mergeCell ref="I990:I992"/>
    <mergeCell ref="J990:J992"/>
    <mergeCell ref="K990:K992"/>
    <mergeCell ref="L990:L992"/>
    <mergeCell ref="M990:M992"/>
    <mergeCell ref="N990:N992"/>
    <mergeCell ref="O990:O992"/>
    <mergeCell ref="P990:P992"/>
    <mergeCell ref="Q990:Q992"/>
    <mergeCell ref="R990:R992"/>
    <mergeCell ref="S990:S992"/>
    <mergeCell ref="T990:T992"/>
    <mergeCell ref="U990:U992"/>
    <mergeCell ref="V990:V992"/>
    <mergeCell ref="W990:W992"/>
    <mergeCell ref="X990:X992"/>
    <mergeCell ref="Y990:Y992"/>
    <mergeCell ref="Z990:Z992"/>
    <mergeCell ref="AA990:AA992"/>
    <mergeCell ref="AB990:AB992"/>
    <mergeCell ref="AC990:AC992"/>
    <mergeCell ref="AD990:AD992"/>
    <mergeCell ref="AE990:AE992"/>
    <mergeCell ref="AF990:AF992"/>
    <mergeCell ref="AG990:AG992"/>
    <mergeCell ref="AH990:AH992"/>
    <mergeCell ref="AI990:AI992"/>
    <mergeCell ref="AJ990:AJ992"/>
    <mergeCell ref="AK990:AK992"/>
    <mergeCell ref="AL990:AL992"/>
    <mergeCell ref="AM990:AM992"/>
    <mergeCell ref="AN990:AN992"/>
    <mergeCell ref="AO990:AO992"/>
    <mergeCell ref="AP990:AP992"/>
    <mergeCell ref="AQ990:AQ992"/>
    <mergeCell ref="C993:C995"/>
    <mergeCell ref="D993:D995"/>
    <mergeCell ref="E993:E995"/>
    <mergeCell ref="F993:F995"/>
    <mergeCell ref="G993:G995"/>
    <mergeCell ref="H993:H995"/>
    <mergeCell ref="I993:I995"/>
    <mergeCell ref="J993:J995"/>
    <mergeCell ref="K993:K995"/>
    <mergeCell ref="L993:L995"/>
    <mergeCell ref="M993:M995"/>
    <mergeCell ref="N993:N995"/>
    <mergeCell ref="O993:O995"/>
    <mergeCell ref="P993:P995"/>
    <mergeCell ref="Q993:Q995"/>
    <mergeCell ref="R993:R995"/>
    <mergeCell ref="S993:S995"/>
    <mergeCell ref="T993:T995"/>
    <mergeCell ref="U993:U995"/>
    <mergeCell ref="V993:V995"/>
    <mergeCell ref="W993:W995"/>
    <mergeCell ref="X993:X995"/>
    <mergeCell ref="Y993:Y995"/>
    <mergeCell ref="Z993:Z995"/>
    <mergeCell ref="AA993:AA995"/>
    <mergeCell ref="AB993:AB995"/>
    <mergeCell ref="AC993:AC995"/>
    <mergeCell ref="AD993:AD995"/>
    <mergeCell ref="AE993:AE995"/>
    <mergeCell ref="AF993:AF995"/>
    <mergeCell ref="AG993:AG995"/>
    <mergeCell ref="AH993:AH995"/>
    <mergeCell ref="AI993:AI995"/>
    <mergeCell ref="AJ993:AJ995"/>
    <mergeCell ref="AK993:AK995"/>
    <mergeCell ref="AL993:AL995"/>
    <mergeCell ref="AM993:AM995"/>
    <mergeCell ref="AN993:AN995"/>
    <mergeCell ref="AO993:AO995"/>
    <mergeCell ref="AP993:AP995"/>
    <mergeCell ref="AQ993:AQ995"/>
    <mergeCell ref="C996:C998"/>
    <mergeCell ref="D996:D998"/>
    <mergeCell ref="E996:E998"/>
    <mergeCell ref="F996:F998"/>
    <mergeCell ref="G996:G998"/>
    <mergeCell ref="H996:H998"/>
    <mergeCell ref="I996:I998"/>
    <mergeCell ref="J996:J998"/>
    <mergeCell ref="K996:K998"/>
    <mergeCell ref="L996:L998"/>
    <mergeCell ref="M996:M998"/>
    <mergeCell ref="N996:N998"/>
    <mergeCell ref="O996:O998"/>
    <mergeCell ref="P996:P998"/>
    <mergeCell ref="Q996:Q998"/>
    <mergeCell ref="R996:R998"/>
    <mergeCell ref="S996:S998"/>
    <mergeCell ref="T996:T998"/>
    <mergeCell ref="U996:U998"/>
    <mergeCell ref="V996:V998"/>
    <mergeCell ref="W996:W998"/>
    <mergeCell ref="X996:X998"/>
    <mergeCell ref="Y996:Y998"/>
    <mergeCell ref="Z996:Z998"/>
    <mergeCell ref="AA996:AA998"/>
    <mergeCell ref="AB996:AB998"/>
    <mergeCell ref="AC996:AC998"/>
    <mergeCell ref="AD996:AD998"/>
    <mergeCell ref="AE996:AE998"/>
    <mergeCell ref="AF996:AF998"/>
    <mergeCell ref="AG996:AG998"/>
    <mergeCell ref="AH996:AH998"/>
    <mergeCell ref="AI996:AI998"/>
    <mergeCell ref="AJ996:AJ998"/>
    <mergeCell ref="AK996:AK998"/>
    <mergeCell ref="AL996:AL998"/>
    <mergeCell ref="AM996:AM998"/>
    <mergeCell ref="AN996:AN998"/>
    <mergeCell ref="AO996:AO998"/>
    <mergeCell ref="AP996:AP998"/>
    <mergeCell ref="AQ996:AQ998"/>
    <mergeCell ref="C999:C1001"/>
    <mergeCell ref="D999:D1001"/>
    <mergeCell ref="E999:E1001"/>
    <mergeCell ref="F999:F1001"/>
    <mergeCell ref="G999:G1001"/>
    <mergeCell ref="H999:H1001"/>
    <mergeCell ref="I999:I1001"/>
    <mergeCell ref="J999:J1001"/>
    <mergeCell ref="K999:K1001"/>
    <mergeCell ref="L999:L1001"/>
    <mergeCell ref="M999:M1001"/>
    <mergeCell ref="N999:N1001"/>
    <mergeCell ref="O999:O1001"/>
    <mergeCell ref="P999:P1001"/>
    <mergeCell ref="Q999:Q1001"/>
    <mergeCell ref="R999:R1001"/>
    <mergeCell ref="S999:S1001"/>
    <mergeCell ref="T999:T1001"/>
    <mergeCell ref="U999:U1001"/>
    <mergeCell ref="V999:V1001"/>
    <mergeCell ref="W999:W1001"/>
    <mergeCell ref="X999:X1001"/>
    <mergeCell ref="Y999:Y1001"/>
    <mergeCell ref="Z999:Z1001"/>
    <mergeCell ref="AA999:AA1001"/>
    <mergeCell ref="AB999:AB1001"/>
    <mergeCell ref="AC999:AC1001"/>
    <mergeCell ref="AD999:AD1001"/>
    <mergeCell ref="AE999:AE1001"/>
    <mergeCell ref="AF999:AF1001"/>
    <mergeCell ref="AG999:AG1001"/>
    <mergeCell ref="AH999:AH1001"/>
    <mergeCell ref="AI999:AI1001"/>
    <mergeCell ref="AJ999:AJ1001"/>
    <mergeCell ref="AK999:AK1001"/>
    <mergeCell ref="AL999:AL1001"/>
    <mergeCell ref="AM999:AM1001"/>
    <mergeCell ref="AN999:AN1001"/>
    <mergeCell ref="AO999:AO1001"/>
    <mergeCell ref="AP999:AP1001"/>
    <mergeCell ref="AQ999:AQ1001"/>
    <mergeCell ref="C1002:C1004"/>
    <mergeCell ref="D1002:D1004"/>
    <mergeCell ref="E1002:E1004"/>
    <mergeCell ref="F1002:F1004"/>
    <mergeCell ref="G1002:G1004"/>
    <mergeCell ref="H1002:H1004"/>
    <mergeCell ref="I1002:I1004"/>
    <mergeCell ref="J1002:J1004"/>
    <mergeCell ref="K1002:K1004"/>
    <mergeCell ref="L1002:L1004"/>
    <mergeCell ref="M1002:M1004"/>
    <mergeCell ref="N1002:N1004"/>
    <mergeCell ref="O1002:O1004"/>
    <mergeCell ref="P1002:P1004"/>
    <mergeCell ref="Q1002:Q1004"/>
    <mergeCell ref="R1002:R1004"/>
    <mergeCell ref="S1002:S1004"/>
    <mergeCell ref="T1002:T1004"/>
    <mergeCell ref="U1002:U1004"/>
    <mergeCell ref="V1002:V1004"/>
    <mergeCell ref="W1002:W1004"/>
    <mergeCell ref="X1002:X1004"/>
    <mergeCell ref="Y1002:Y1004"/>
    <mergeCell ref="Z1002:Z1004"/>
    <mergeCell ref="AA1002:AA1004"/>
    <mergeCell ref="AB1002:AB1004"/>
    <mergeCell ref="AC1002:AC1004"/>
    <mergeCell ref="AD1002:AD1004"/>
    <mergeCell ref="AE1002:AE1004"/>
    <mergeCell ref="AF1002:AF1004"/>
    <mergeCell ref="AG1002:AG1004"/>
    <mergeCell ref="AH1002:AH1004"/>
    <mergeCell ref="AI1002:AI1004"/>
    <mergeCell ref="AJ1002:AJ1004"/>
    <mergeCell ref="AK1002:AK1004"/>
    <mergeCell ref="AL1002:AL1004"/>
    <mergeCell ref="AM1002:AM1004"/>
    <mergeCell ref="AN1002:AN1004"/>
    <mergeCell ref="AO1002:AO1004"/>
    <mergeCell ref="AP1002:AP1004"/>
    <mergeCell ref="AQ1002:AQ1004"/>
    <mergeCell ref="C1005:C1007"/>
    <mergeCell ref="D1005:D1007"/>
    <mergeCell ref="E1005:E1007"/>
    <mergeCell ref="F1005:F1007"/>
    <mergeCell ref="G1005:G1007"/>
    <mergeCell ref="H1005:H1007"/>
    <mergeCell ref="I1005:I1007"/>
    <mergeCell ref="J1005:J1007"/>
    <mergeCell ref="K1005:K1007"/>
    <mergeCell ref="L1005:L1007"/>
    <mergeCell ref="M1005:M1007"/>
    <mergeCell ref="N1005:N1007"/>
    <mergeCell ref="O1005:O1007"/>
    <mergeCell ref="P1005:P1007"/>
    <mergeCell ref="Q1005:Q1007"/>
    <mergeCell ref="R1005:R1007"/>
    <mergeCell ref="S1005:S1007"/>
    <mergeCell ref="T1005:T1007"/>
    <mergeCell ref="U1005:U1007"/>
    <mergeCell ref="V1005:V1007"/>
    <mergeCell ref="W1005:W1007"/>
    <mergeCell ref="X1005:X1007"/>
    <mergeCell ref="Y1005:Y1007"/>
    <mergeCell ref="Z1005:Z1007"/>
    <mergeCell ref="AA1005:AA1007"/>
    <mergeCell ref="AB1005:AB1007"/>
    <mergeCell ref="AC1005:AC1007"/>
    <mergeCell ref="AD1005:AD1007"/>
    <mergeCell ref="AE1005:AE1007"/>
    <mergeCell ref="AF1005:AF1007"/>
    <mergeCell ref="AG1005:AG1007"/>
    <mergeCell ref="AH1005:AH1007"/>
    <mergeCell ref="AI1005:AI1007"/>
    <mergeCell ref="AJ1005:AJ1007"/>
    <mergeCell ref="AK1005:AK1007"/>
    <mergeCell ref="AL1005:AL1007"/>
    <mergeCell ref="AM1005:AM1007"/>
    <mergeCell ref="AN1005:AN1007"/>
    <mergeCell ref="AO1005:AO1007"/>
    <mergeCell ref="AP1005:AP1007"/>
    <mergeCell ref="AQ1005:AQ1007"/>
    <mergeCell ref="C1008:C1010"/>
    <mergeCell ref="D1008:D1010"/>
    <mergeCell ref="E1008:E1010"/>
    <mergeCell ref="F1008:F1010"/>
    <mergeCell ref="G1008:G1010"/>
    <mergeCell ref="H1008:H1010"/>
    <mergeCell ref="I1008:I1010"/>
    <mergeCell ref="J1008:J1010"/>
    <mergeCell ref="K1008:K1010"/>
    <mergeCell ref="L1008:L1010"/>
    <mergeCell ref="M1008:M1010"/>
    <mergeCell ref="N1008:N1010"/>
    <mergeCell ref="O1008:O1010"/>
    <mergeCell ref="P1008:P1010"/>
    <mergeCell ref="Q1008:Q1010"/>
    <mergeCell ref="R1008:R1010"/>
    <mergeCell ref="S1008:S1010"/>
    <mergeCell ref="T1008:T1010"/>
    <mergeCell ref="U1008:U1010"/>
    <mergeCell ref="V1008:V1010"/>
    <mergeCell ref="W1008:W1010"/>
    <mergeCell ref="X1008:X1010"/>
    <mergeCell ref="Y1008:Y1010"/>
    <mergeCell ref="Z1008:Z1010"/>
    <mergeCell ref="AA1008:AA1010"/>
    <mergeCell ref="AB1008:AB1010"/>
    <mergeCell ref="AC1008:AC1010"/>
    <mergeCell ref="AD1008:AD1010"/>
    <mergeCell ref="AE1008:AE1010"/>
    <mergeCell ref="AF1008:AF1010"/>
    <mergeCell ref="AG1008:AG1010"/>
    <mergeCell ref="AH1008:AH1010"/>
    <mergeCell ref="AI1008:AI1010"/>
    <mergeCell ref="AJ1008:AJ1010"/>
    <mergeCell ref="AK1008:AK1010"/>
    <mergeCell ref="AL1008:AL1010"/>
    <mergeCell ref="AM1008:AM1010"/>
    <mergeCell ref="AN1008:AN1010"/>
    <mergeCell ref="AO1008:AO1010"/>
    <mergeCell ref="AP1008:AP1010"/>
    <mergeCell ref="AQ1008:AQ1010"/>
    <mergeCell ref="C1011:C1013"/>
    <mergeCell ref="D1011:D1013"/>
    <mergeCell ref="E1011:E1013"/>
    <mergeCell ref="F1011:F1013"/>
    <mergeCell ref="G1011:G1013"/>
    <mergeCell ref="H1011:H1013"/>
    <mergeCell ref="I1011:I1013"/>
    <mergeCell ref="J1011:J1013"/>
    <mergeCell ref="K1011:K1013"/>
    <mergeCell ref="L1011:L1013"/>
    <mergeCell ref="M1011:M1013"/>
    <mergeCell ref="N1011:N1013"/>
    <mergeCell ref="O1011:O1013"/>
    <mergeCell ref="P1011:P1013"/>
    <mergeCell ref="Q1011:Q1013"/>
    <mergeCell ref="R1011:R1013"/>
    <mergeCell ref="S1011:S1013"/>
    <mergeCell ref="T1011:T1013"/>
    <mergeCell ref="U1011:U1013"/>
    <mergeCell ref="V1011:V1013"/>
    <mergeCell ref="W1011:W1013"/>
    <mergeCell ref="X1011:X1013"/>
    <mergeCell ref="Y1011:Y1013"/>
    <mergeCell ref="Z1011:Z1013"/>
    <mergeCell ref="AA1011:AA1013"/>
    <mergeCell ref="AB1011:AB1013"/>
    <mergeCell ref="AC1011:AC1013"/>
    <mergeCell ref="AD1011:AD1013"/>
    <mergeCell ref="AE1011:AE1013"/>
    <mergeCell ref="AF1011:AF1013"/>
    <mergeCell ref="AG1011:AG1013"/>
    <mergeCell ref="AH1011:AH1013"/>
    <mergeCell ref="AI1011:AI1013"/>
    <mergeCell ref="AJ1011:AJ1013"/>
    <mergeCell ref="AK1011:AK1013"/>
    <mergeCell ref="AL1011:AL1013"/>
    <mergeCell ref="AM1011:AM1013"/>
    <mergeCell ref="AN1011:AN1013"/>
    <mergeCell ref="AO1011:AO1013"/>
    <mergeCell ref="AP1011:AP1013"/>
    <mergeCell ref="AQ1011:AQ1013"/>
    <mergeCell ref="C1014:C1016"/>
    <mergeCell ref="D1014:D1016"/>
    <mergeCell ref="E1014:E1016"/>
    <mergeCell ref="F1014:F1016"/>
    <mergeCell ref="G1014:G1016"/>
    <mergeCell ref="H1014:H1016"/>
    <mergeCell ref="I1014:I1016"/>
    <mergeCell ref="J1014:J1016"/>
    <mergeCell ref="K1014:K1016"/>
    <mergeCell ref="L1014:L1016"/>
    <mergeCell ref="M1014:M1016"/>
    <mergeCell ref="N1014:N1016"/>
    <mergeCell ref="O1014:O1016"/>
    <mergeCell ref="P1014:P1016"/>
    <mergeCell ref="Q1014:Q1016"/>
    <mergeCell ref="R1014:R1016"/>
    <mergeCell ref="S1014:S1016"/>
    <mergeCell ref="T1014:T1016"/>
    <mergeCell ref="U1014:U1016"/>
    <mergeCell ref="V1014:V1016"/>
    <mergeCell ref="W1014:W1016"/>
    <mergeCell ref="X1014:X1016"/>
    <mergeCell ref="Y1014:Y1016"/>
    <mergeCell ref="Z1014:Z1016"/>
    <mergeCell ref="AA1014:AA1016"/>
    <mergeCell ref="AB1014:AB1016"/>
    <mergeCell ref="AC1014:AC1016"/>
    <mergeCell ref="AD1014:AD1016"/>
    <mergeCell ref="AE1014:AE1016"/>
    <mergeCell ref="AF1014:AF1016"/>
    <mergeCell ref="AG1014:AG1016"/>
    <mergeCell ref="AH1014:AH1016"/>
    <mergeCell ref="AI1014:AI1016"/>
    <mergeCell ref="AJ1014:AJ1016"/>
    <mergeCell ref="AK1014:AK1016"/>
    <mergeCell ref="AL1014:AL1016"/>
    <mergeCell ref="AM1014:AM1016"/>
    <mergeCell ref="AN1014:AN1016"/>
    <mergeCell ref="AO1014:AO1016"/>
    <mergeCell ref="AP1014:AP1016"/>
    <mergeCell ref="AQ1014:AQ1016"/>
    <mergeCell ref="C1017:C1019"/>
    <mergeCell ref="D1017:D1019"/>
    <mergeCell ref="E1017:E1019"/>
    <mergeCell ref="F1017:F1019"/>
    <mergeCell ref="G1017:G1019"/>
    <mergeCell ref="H1017:H1019"/>
    <mergeCell ref="I1017:I1019"/>
    <mergeCell ref="J1017:J1019"/>
    <mergeCell ref="K1017:K1019"/>
    <mergeCell ref="L1017:L1019"/>
    <mergeCell ref="M1017:M1019"/>
    <mergeCell ref="N1017:N1019"/>
    <mergeCell ref="O1017:O1019"/>
    <mergeCell ref="P1017:P1019"/>
    <mergeCell ref="Q1017:Q1019"/>
    <mergeCell ref="R1017:R1019"/>
    <mergeCell ref="S1017:S1019"/>
    <mergeCell ref="T1017:T1019"/>
    <mergeCell ref="U1017:U1019"/>
    <mergeCell ref="V1017:V1019"/>
    <mergeCell ref="W1017:W1019"/>
    <mergeCell ref="X1017:X1019"/>
    <mergeCell ref="Y1017:Y1019"/>
    <mergeCell ref="Z1017:Z1019"/>
    <mergeCell ref="AA1017:AA1019"/>
    <mergeCell ref="AB1017:AB1019"/>
    <mergeCell ref="AC1017:AC1019"/>
    <mergeCell ref="AD1017:AD1019"/>
    <mergeCell ref="AE1017:AE1019"/>
    <mergeCell ref="AF1017:AF1019"/>
    <mergeCell ref="AG1017:AG1019"/>
    <mergeCell ref="AH1017:AH1019"/>
    <mergeCell ref="AI1017:AI1019"/>
    <mergeCell ref="AJ1017:AJ1019"/>
    <mergeCell ref="AK1017:AK1019"/>
    <mergeCell ref="AL1017:AL1019"/>
    <mergeCell ref="AM1017:AM1019"/>
    <mergeCell ref="AN1017:AN1019"/>
    <mergeCell ref="AO1017:AO1019"/>
    <mergeCell ref="AP1017:AP1019"/>
    <mergeCell ref="AQ1017:AQ1019"/>
    <mergeCell ref="C1020:C1022"/>
    <mergeCell ref="D1020:D1022"/>
    <mergeCell ref="E1020:E1022"/>
    <mergeCell ref="F1020:F1022"/>
    <mergeCell ref="G1020:G1022"/>
    <mergeCell ref="H1020:H1022"/>
    <mergeCell ref="I1020:I1022"/>
    <mergeCell ref="J1020:J1022"/>
    <mergeCell ref="K1020:K1022"/>
    <mergeCell ref="L1020:L1022"/>
    <mergeCell ref="M1020:M1022"/>
    <mergeCell ref="N1020:N1022"/>
    <mergeCell ref="O1020:O1022"/>
    <mergeCell ref="P1020:P1022"/>
    <mergeCell ref="Q1020:Q1022"/>
    <mergeCell ref="R1020:R1022"/>
    <mergeCell ref="S1020:S1022"/>
    <mergeCell ref="T1020:T1022"/>
    <mergeCell ref="U1020:U1022"/>
    <mergeCell ref="V1020:V1022"/>
    <mergeCell ref="W1020:W1022"/>
    <mergeCell ref="X1020:X1022"/>
    <mergeCell ref="Y1020:Y1022"/>
    <mergeCell ref="Z1020:Z1022"/>
    <mergeCell ref="AA1020:AA1022"/>
    <mergeCell ref="AB1020:AB1022"/>
    <mergeCell ref="AC1020:AC1022"/>
    <mergeCell ref="AD1020:AD1022"/>
    <mergeCell ref="AE1020:AE1022"/>
    <mergeCell ref="AF1020:AF1022"/>
    <mergeCell ref="AG1020:AG1022"/>
    <mergeCell ref="AH1020:AH1022"/>
    <mergeCell ref="AI1020:AI1022"/>
    <mergeCell ref="AJ1020:AJ1022"/>
    <mergeCell ref="AK1020:AK1022"/>
    <mergeCell ref="AL1020:AL1022"/>
    <mergeCell ref="AM1020:AM1022"/>
    <mergeCell ref="AN1020:AN1022"/>
    <mergeCell ref="AO1020:AO1022"/>
    <mergeCell ref="AP1020:AP1022"/>
    <mergeCell ref="AQ1020:AQ1022"/>
    <mergeCell ref="C1023:C1025"/>
    <mergeCell ref="D1023:D1025"/>
    <mergeCell ref="E1023:E1025"/>
    <mergeCell ref="F1023:F1025"/>
    <mergeCell ref="G1023:G1025"/>
    <mergeCell ref="H1023:H1025"/>
    <mergeCell ref="I1023:I1025"/>
    <mergeCell ref="J1023:J1025"/>
    <mergeCell ref="K1023:K1025"/>
    <mergeCell ref="L1023:L1025"/>
    <mergeCell ref="M1023:M1025"/>
    <mergeCell ref="N1023:N1025"/>
    <mergeCell ref="O1023:O1025"/>
    <mergeCell ref="P1023:P1025"/>
    <mergeCell ref="Q1023:Q1025"/>
    <mergeCell ref="R1023:R1025"/>
    <mergeCell ref="S1023:S1025"/>
    <mergeCell ref="T1023:T1025"/>
    <mergeCell ref="U1023:U1025"/>
    <mergeCell ref="V1023:V1025"/>
    <mergeCell ref="W1023:W1025"/>
    <mergeCell ref="X1023:X1025"/>
    <mergeCell ref="Y1023:Y1025"/>
    <mergeCell ref="Z1023:Z1025"/>
    <mergeCell ref="AA1023:AA1025"/>
    <mergeCell ref="AB1023:AB1025"/>
    <mergeCell ref="AC1023:AC1025"/>
    <mergeCell ref="AD1023:AD1025"/>
    <mergeCell ref="AE1023:AE1025"/>
    <mergeCell ref="AF1023:AF1025"/>
    <mergeCell ref="AG1023:AG1025"/>
    <mergeCell ref="AH1023:AH1025"/>
    <mergeCell ref="AI1023:AI1025"/>
    <mergeCell ref="AJ1023:AJ1025"/>
    <mergeCell ref="AK1023:AK1025"/>
    <mergeCell ref="AL1023:AL1025"/>
    <mergeCell ref="AM1023:AM1025"/>
    <mergeCell ref="AN1023:AN1025"/>
    <mergeCell ref="AO1023:AO1025"/>
    <mergeCell ref="AP1023:AP1025"/>
    <mergeCell ref="AQ1023:AQ1025"/>
    <mergeCell ref="C1026:C1028"/>
    <mergeCell ref="D1026:D1028"/>
    <mergeCell ref="E1026:E1028"/>
    <mergeCell ref="F1026:F1028"/>
    <mergeCell ref="G1026:G1028"/>
    <mergeCell ref="H1026:H1028"/>
    <mergeCell ref="I1026:I1028"/>
    <mergeCell ref="J1026:J1028"/>
    <mergeCell ref="K1026:K1028"/>
    <mergeCell ref="L1026:L1028"/>
    <mergeCell ref="M1026:M1028"/>
    <mergeCell ref="N1026:N1028"/>
    <mergeCell ref="O1026:O1028"/>
    <mergeCell ref="P1026:P1028"/>
    <mergeCell ref="Q1026:Q1028"/>
    <mergeCell ref="R1026:R1028"/>
    <mergeCell ref="S1026:S1028"/>
    <mergeCell ref="T1026:T1028"/>
    <mergeCell ref="U1026:U1028"/>
    <mergeCell ref="V1026:V1028"/>
    <mergeCell ref="W1026:W1028"/>
    <mergeCell ref="X1026:X1028"/>
    <mergeCell ref="Y1026:Y1028"/>
    <mergeCell ref="Z1026:Z1028"/>
    <mergeCell ref="AA1026:AA1028"/>
    <mergeCell ref="AB1026:AB1028"/>
    <mergeCell ref="AC1026:AC1028"/>
    <mergeCell ref="AD1026:AD1028"/>
    <mergeCell ref="AE1026:AE1028"/>
    <mergeCell ref="AF1026:AF1028"/>
    <mergeCell ref="AG1026:AG1028"/>
    <mergeCell ref="AH1026:AH1028"/>
    <mergeCell ref="AI1026:AI1028"/>
    <mergeCell ref="AJ1026:AJ1028"/>
    <mergeCell ref="AK1026:AK1028"/>
    <mergeCell ref="AL1026:AL1028"/>
    <mergeCell ref="AM1026:AM1028"/>
    <mergeCell ref="AN1026:AN1028"/>
    <mergeCell ref="AO1026:AO1028"/>
    <mergeCell ref="AP1026:AP1028"/>
    <mergeCell ref="AQ1026:AQ1028"/>
    <mergeCell ref="C1029:C1031"/>
    <mergeCell ref="D1029:D1031"/>
    <mergeCell ref="E1029:E1031"/>
    <mergeCell ref="F1029:F1031"/>
    <mergeCell ref="G1029:G1031"/>
    <mergeCell ref="H1029:H1031"/>
    <mergeCell ref="I1029:I1031"/>
    <mergeCell ref="J1029:J1031"/>
    <mergeCell ref="K1029:K1031"/>
    <mergeCell ref="L1029:L1031"/>
    <mergeCell ref="M1029:M1031"/>
    <mergeCell ref="N1029:N1031"/>
    <mergeCell ref="O1029:O1031"/>
    <mergeCell ref="P1029:P1031"/>
    <mergeCell ref="Q1029:Q1031"/>
    <mergeCell ref="R1029:R1031"/>
    <mergeCell ref="S1029:S1031"/>
    <mergeCell ref="T1029:T1031"/>
    <mergeCell ref="U1029:U1031"/>
    <mergeCell ref="V1029:V1031"/>
    <mergeCell ref="W1029:W1031"/>
    <mergeCell ref="X1029:X1031"/>
    <mergeCell ref="Y1029:Y1031"/>
    <mergeCell ref="Z1029:Z1031"/>
    <mergeCell ref="AA1029:AA1031"/>
    <mergeCell ref="AB1029:AB1031"/>
    <mergeCell ref="AC1029:AC1031"/>
    <mergeCell ref="AD1029:AD1031"/>
    <mergeCell ref="AE1029:AE1031"/>
    <mergeCell ref="AF1029:AF1031"/>
    <mergeCell ref="AG1029:AG1031"/>
    <mergeCell ref="AH1029:AH1031"/>
    <mergeCell ref="AI1029:AI1031"/>
    <mergeCell ref="AJ1029:AJ1031"/>
    <mergeCell ref="AK1029:AK1031"/>
    <mergeCell ref="AL1029:AL1031"/>
    <mergeCell ref="AM1029:AM1031"/>
    <mergeCell ref="AN1029:AN1031"/>
    <mergeCell ref="AO1029:AO1031"/>
    <mergeCell ref="AP1029:AP1031"/>
    <mergeCell ref="AQ1029:AQ1031"/>
    <mergeCell ref="C1032:C1034"/>
    <mergeCell ref="D1032:D1034"/>
    <mergeCell ref="E1032:E1034"/>
    <mergeCell ref="F1032:F1034"/>
    <mergeCell ref="G1032:G1034"/>
    <mergeCell ref="H1032:H1034"/>
    <mergeCell ref="I1032:I1034"/>
    <mergeCell ref="J1032:J1034"/>
    <mergeCell ref="K1032:K1034"/>
    <mergeCell ref="L1032:L1034"/>
    <mergeCell ref="M1032:M1034"/>
    <mergeCell ref="N1032:N1034"/>
    <mergeCell ref="O1032:O1034"/>
    <mergeCell ref="P1032:P1034"/>
    <mergeCell ref="Q1032:Q1034"/>
    <mergeCell ref="R1032:R1034"/>
    <mergeCell ref="S1032:S1034"/>
    <mergeCell ref="T1032:T1034"/>
    <mergeCell ref="U1032:U1034"/>
    <mergeCell ref="V1032:V1034"/>
    <mergeCell ref="W1032:W1034"/>
    <mergeCell ref="X1032:X1034"/>
    <mergeCell ref="Y1032:Y1034"/>
    <mergeCell ref="Z1032:Z1034"/>
    <mergeCell ref="AA1032:AA1034"/>
    <mergeCell ref="AB1032:AB1034"/>
    <mergeCell ref="AC1032:AC1034"/>
    <mergeCell ref="AD1032:AD1034"/>
    <mergeCell ref="AE1032:AE1034"/>
    <mergeCell ref="AF1032:AF1034"/>
    <mergeCell ref="AG1032:AG1034"/>
    <mergeCell ref="AH1032:AH1034"/>
    <mergeCell ref="AI1032:AI1034"/>
    <mergeCell ref="AJ1032:AJ1034"/>
    <mergeCell ref="AK1032:AK1034"/>
    <mergeCell ref="AL1032:AL1034"/>
    <mergeCell ref="AM1032:AM1034"/>
    <mergeCell ref="AN1032:AN1034"/>
    <mergeCell ref="AO1032:AO1034"/>
    <mergeCell ref="AP1032:AP1034"/>
    <mergeCell ref="AQ1032:AQ1034"/>
    <mergeCell ref="C1035:C1037"/>
    <mergeCell ref="D1035:D1037"/>
    <mergeCell ref="E1035:E1037"/>
    <mergeCell ref="F1035:F1037"/>
    <mergeCell ref="G1035:G1037"/>
    <mergeCell ref="H1035:H1037"/>
    <mergeCell ref="I1035:I1037"/>
    <mergeCell ref="J1035:J1037"/>
    <mergeCell ref="K1035:K1037"/>
    <mergeCell ref="L1035:L1037"/>
    <mergeCell ref="M1035:M1037"/>
    <mergeCell ref="N1035:N1037"/>
    <mergeCell ref="O1035:O1037"/>
    <mergeCell ref="P1035:P1037"/>
    <mergeCell ref="Q1035:Q1037"/>
    <mergeCell ref="R1035:R1037"/>
    <mergeCell ref="S1035:S1037"/>
    <mergeCell ref="T1035:T1037"/>
    <mergeCell ref="U1035:U1037"/>
    <mergeCell ref="V1035:V1037"/>
    <mergeCell ref="W1035:W1037"/>
    <mergeCell ref="X1035:X1037"/>
    <mergeCell ref="Y1035:Y1037"/>
    <mergeCell ref="Z1035:Z1037"/>
    <mergeCell ref="AA1035:AA1037"/>
    <mergeCell ref="AB1035:AB1037"/>
    <mergeCell ref="AC1035:AC1037"/>
    <mergeCell ref="AD1035:AD1037"/>
    <mergeCell ref="AE1035:AE1037"/>
    <mergeCell ref="AF1035:AF1037"/>
    <mergeCell ref="AG1035:AG1037"/>
    <mergeCell ref="AH1035:AH1037"/>
    <mergeCell ref="AI1035:AI1037"/>
    <mergeCell ref="AJ1035:AJ1037"/>
    <mergeCell ref="AK1035:AK1037"/>
    <mergeCell ref="AL1035:AL1037"/>
    <mergeCell ref="AM1035:AM1037"/>
    <mergeCell ref="AN1035:AN1037"/>
    <mergeCell ref="AO1035:AO1037"/>
    <mergeCell ref="AP1035:AP1037"/>
    <mergeCell ref="AQ1035:AQ1037"/>
    <mergeCell ref="C1038:C1040"/>
    <mergeCell ref="D1038:D1040"/>
    <mergeCell ref="E1038:E1040"/>
    <mergeCell ref="F1038:F1040"/>
    <mergeCell ref="G1038:G1040"/>
    <mergeCell ref="H1038:H1040"/>
    <mergeCell ref="I1038:I1040"/>
    <mergeCell ref="J1038:J1040"/>
    <mergeCell ref="K1038:K1040"/>
    <mergeCell ref="L1038:L1040"/>
    <mergeCell ref="M1038:M1040"/>
    <mergeCell ref="N1038:N1040"/>
    <mergeCell ref="O1038:O1040"/>
    <mergeCell ref="P1038:P1040"/>
    <mergeCell ref="Q1038:Q1040"/>
    <mergeCell ref="R1038:R1040"/>
    <mergeCell ref="S1038:S1040"/>
    <mergeCell ref="T1038:T1040"/>
    <mergeCell ref="U1038:U1040"/>
    <mergeCell ref="V1038:V1040"/>
    <mergeCell ref="W1038:W1040"/>
    <mergeCell ref="X1038:X1040"/>
    <mergeCell ref="Y1038:Y1040"/>
    <mergeCell ref="Z1038:Z1040"/>
    <mergeCell ref="AA1038:AA1040"/>
    <mergeCell ref="AB1038:AB1040"/>
    <mergeCell ref="AC1038:AC1040"/>
    <mergeCell ref="AD1038:AD1040"/>
    <mergeCell ref="AE1038:AE1040"/>
    <mergeCell ref="AF1038:AF1040"/>
    <mergeCell ref="AG1038:AG1040"/>
    <mergeCell ref="AH1038:AH1040"/>
    <mergeCell ref="AI1038:AI1040"/>
    <mergeCell ref="AJ1038:AJ1040"/>
    <mergeCell ref="AK1038:AK1040"/>
    <mergeCell ref="AL1038:AL1040"/>
    <mergeCell ref="AM1038:AM1040"/>
    <mergeCell ref="AN1038:AN1040"/>
    <mergeCell ref="AO1038:AO1040"/>
    <mergeCell ref="AP1038:AP1040"/>
    <mergeCell ref="AQ1038:AQ1040"/>
    <mergeCell ref="C1041:C1043"/>
    <mergeCell ref="D1041:D1043"/>
    <mergeCell ref="E1041:E1043"/>
    <mergeCell ref="F1041:F1043"/>
    <mergeCell ref="G1041:G1043"/>
    <mergeCell ref="H1041:H1043"/>
    <mergeCell ref="I1041:I1043"/>
    <mergeCell ref="J1041:J1043"/>
    <mergeCell ref="K1041:K1043"/>
    <mergeCell ref="L1041:L1043"/>
    <mergeCell ref="M1041:M1043"/>
    <mergeCell ref="N1041:N1043"/>
    <mergeCell ref="O1041:O1043"/>
    <mergeCell ref="P1041:P1043"/>
    <mergeCell ref="Q1041:Q1043"/>
    <mergeCell ref="R1041:R1043"/>
    <mergeCell ref="S1041:S1043"/>
    <mergeCell ref="T1041:T1043"/>
    <mergeCell ref="U1041:U1043"/>
    <mergeCell ref="V1041:V1043"/>
    <mergeCell ref="W1041:W1043"/>
    <mergeCell ref="X1041:X1043"/>
    <mergeCell ref="Y1041:Y1043"/>
    <mergeCell ref="Z1041:Z1043"/>
    <mergeCell ref="AA1041:AA1043"/>
    <mergeCell ref="AB1041:AB1043"/>
    <mergeCell ref="AC1041:AC1043"/>
    <mergeCell ref="AD1041:AD1043"/>
    <mergeCell ref="AE1041:AE1043"/>
    <mergeCell ref="AF1041:AF1043"/>
    <mergeCell ref="AG1041:AG1043"/>
    <mergeCell ref="AH1041:AH1043"/>
    <mergeCell ref="AI1041:AI1043"/>
    <mergeCell ref="AJ1041:AJ1043"/>
    <mergeCell ref="AK1041:AK1043"/>
    <mergeCell ref="AL1041:AL1043"/>
    <mergeCell ref="AM1041:AM1043"/>
    <mergeCell ref="AN1041:AN1043"/>
    <mergeCell ref="AO1041:AO1043"/>
    <mergeCell ref="AP1041:AP1043"/>
    <mergeCell ref="AQ1041:AQ1043"/>
    <mergeCell ref="C1044:C1046"/>
    <mergeCell ref="D1044:D1046"/>
    <mergeCell ref="E1044:E1046"/>
    <mergeCell ref="F1044:F1046"/>
    <mergeCell ref="G1044:G1046"/>
    <mergeCell ref="H1044:H1046"/>
    <mergeCell ref="I1044:I1046"/>
    <mergeCell ref="J1044:J1046"/>
    <mergeCell ref="K1044:K1046"/>
    <mergeCell ref="L1044:L1046"/>
    <mergeCell ref="M1044:M1046"/>
    <mergeCell ref="N1044:N1046"/>
    <mergeCell ref="O1044:O1046"/>
    <mergeCell ref="P1044:P1046"/>
    <mergeCell ref="Q1044:Q1046"/>
    <mergeCell ref="R1044:R1046"/>
    <mergeCell ref="S1044:S1046"/>
    <mergeCell ref="T1044:T1046"/>
    <mergeCell ref="U1044:U1046"/>
    <mergeCell ref="V1044:V1046"/>
    <mergeCell ref="W1044:W1046"/>
    <mergeCell ref="X1044:X1046"/>
    <mergeCell ref="Y1044:Y1046"/>
    <mergeCell ref="Z1044:Z1046"/>
    <mergeCell ref="AA1044:AA1046"/>
    <mergeCell ref="AB1044:AB1046"/>
    <mergeCell ref="AC1044:AC1046"/>
    <mergeCell ref="AD1044:AD1046"/>
    <mergeCell ref="AE1044:AE1046"/>
    <mergeCell ref="AF1044:AF1046"/>
    <mergeCell ref="AG1044:AG1046"/>
    <mergeCell ref="AH1044:AH1046"/>
    <mergeCell ref="AI1044:AI1046"/>
    <mergeCell ref="AJ1044:AJ1046"/>
    <mergeCell ref="AK1044:AK1046"/>
    <mergeCell ref="AL1044:AL1046"/>
    <mergeCell ref="AM1044:AM1046"/>
    <mergeCell ref="AN1044:AN1046"/>
    <mergeCell ref="AO1044:AO1046"/>
    <mergeCell ref="AP1044:AP1046"/>
    <mergeCell ref="AQ1044:AQ1046"/>
    <mergeCell ref="C1047:C1049"/>
    <mergeCell ref="D1047:D1049"/>
    <mergeCell ref="E1047:E1049"/>
    <mergeCell ref="F1047:F1049"/>
    <mergeCell ref="G1047:G1049"/>
    <mergeCell ref="H1047:H1049"/>
    <mergeCell ref="I1047:I1049"/>
    <mergeCell ref="J1047:J1049"/>
    <mergeCell ref="K1047:K1049"/>
    <mergeCell ref="L1047:L1049"/>
    <mergeCell ref="M1047:M1049"/>
    <mergeCell ref="N1047:N1049"/>
    <mergeCell ref="O1047:O1049"/>
    <mergeCell ref="P1047:P1049"/>
    <mergeCell ref="Q1047:Q1049"/>
    <mergeCell ref="R1047:R1049"/>
    <mergeCell ref="S1047:S1049"/>
    <mergeCell ref="T1047:T1049"/>
    <mergeCell ref="U1047:U1049"/>
    <mergeCell ref="V1047:V1049"/>
    <mergeCell ref="W1047:W1049"/>
    <mergeCell ref="X1047:X1049"/>
    <mergeCell ref="Y1047:Y1049"/>
    <mergeCell ref="Z1047:Z1049"/>
    <mergeCell ref="AA1047:AA1049"/>
    <mergeCell ref="AB1047:AB1049"/>
    <mergeCell ref="AC1047:AC1049"/>
    <mergeCell ref="AD1047:AD1049"/>
    <mergeCell ref="AE1047:AE1049"/>
    <mergeCell ref="AF1047:AF1049"/>
    <mergeCell ref="AG1047:AG1049"/>
    <mergeCell ref="AH1047:AH1049"/>
    <mergeCell ref="AI1047:AI1049"/>
    <mergeCell ref="AJ1047:AJ1049"/>
    <mergeCell ref="AK1047:AK1049"/>
    <mergeCell ref="AL1047:AL1049"/>
    <mergeCell ref="AM1047:AM1049"/>
    <mergeCell ref="AN1047:AN1049"/>
    <mergeCell ref="AO1047:AO1049"/>
    <mergeCell ref="AP1047:AP1049"/>
    <mergeCell ref="AQ1047:AQ1049"/>
    <mergeCell ref="C1050:C1052"/>
    <mergeCell ref="D1050:D1052"/>
    <mergeCell ref="E1050:E1052"/>
    <mergeCell ref="F1050:F1052"/>
    <mergeCell ref="G1050:G1052"/>
    <mergeCell ref="H1050:H1052"/>
    <mergeCell ref="I1050:I1052"/>
    <mergeCell ref="J1050:J1052"/>
    <mergeCell ref="K1050:K1052"/>
    <mergeCell ref="L1050:L1052"/>
    <mergeCell ref="M1050:M1052"/>
    <mergeCell ref="N1050:N1052"/>
    <mergeCell ref="O1050:O1052"/>
    <mergeCell ref="P1050:P1052"/>
    <mergeCell ref="Q1050:Q1052"/>
    <mergeCell ref="R1050:R1052"/>
    <mergeCell ref="S1050:S1052"/>
    <mergeCell ref="T1050:T1052"/>
    <mergeCell ref="U1050:U1052"/>
    <mergeCell ref="V1050:V1052"/>
    <mergeCell ref="W1050:W1052"/>
    <mergeCell ref="X1050:X1052"/>
    <mergeCell ref="Y1050:Y1052"/>
    <mergeCell ref="Z1050:Z1052"/>
    <mergeCell ref="AA1050:AA1052"/>
    <mergeCell ref="AB1050:AB1052"/>
    <mergeCell ref="AC1050:AC1052"/>
    <mergeCell ref="AD1050:AD1052"/>
    <mergeCell ref="AE1050:AE1052"/>
    <mergeCell ref="AF1050:AF1052"/>
    <mergeCell ref="AG1050:AG1052"/>
    <mergeCell ref="AH1050:AH1052"/>
    <mergeCell ref="AI1050:AI1052"/>
    <mergeCell ref="AJ1050:AJ1052"/>
    <mergeCell ref="AK1050:AK1052"/>
    <mergeCell ref="AL1050:AL1052"/>
    <mergeCell ref="AM1050:AM1052"/>
    <mergeCell ref="AN1050:AN1052"/>
    <mergeCell ref="AO1050:AO1052"/>
    <mergeCell ref="AP1050:AP1052"/>
    <mergeCell ref="AQ1050:AQ1052"/>
    <mergeCell ref="C1053:C1055"/>
    <mergeCell ref="D1053:D1055"/>
    <mergeCell ref="E1053:E1055"/>
    <mergeCell ref="F1053:F1055"/>
    <mergeCell ref="G1053:G1055"/>
    <mergeCell ref="H1053:H1055"/>
    <mergeCell ref="I1053:I1055"/>
    <mergeCell ref="J1053:J1055"/>
    <mergeCell ref="K1053:K1055"/>
    <mergeCell ref="L1053:L1055"/>
    <mergeCell ref="M1053:M1055"/>
    <mergeCell ref="N1053:N1055"/>
    <mergeCell ref="O1053:O1055"/>
    <mergeCell ref="P1053:P1055"/>
    <mergeCell ref="Q1053:Q1055"/>
    <mergeCell ref="R1053:R1055"/>
    <mergeCell ref="S1053:S1055"/>
    <mergeCell ref="T1053:T1055"/>
    <mergeCell ref="U1053:U1055"/>
    <mergeCell ref="V1053:V1055"/>
    <mergeCell ref="W1053:W1055"/>
    <mergeCell ref="X1053:X1055"/>
    <mergeCell ref="Y1053:Y1055"/>
    <mergeCell ref="Z1053:Z1055"/>
    <mergeCell ref="AA1053:AA1055"/>
    <mergeCell ref="AB1053:AB1055"/>
    <mergeCell ref="AC1053:AC1055"/>
    <mergeCell ref="AD1053:AD1055"/>
    <mergeCell ref="AE1053:AE1055"/>
    <mergeCell ref="AF1053:AF1055"/>
    <mergeCell ref="AG1053:AG1055"/>
    <mergeCell ref="AH1053:AH1055"/>
    <mergeCell ref="AI1053:AI1055"/>
    <mergeCell ref="AJ1053:AJ1055"/>
    <mergeCell ref="AK1053:AK1055"/>
    <mergeCell ref="AL1053:AL1055"/>
    <mergeCell ref="AM1053:AM1055"/>
    <mergeCell ref="AN1053:AN1055"/>
    <mergeCell ref="AO1053:AO1055"/>
    <mergeCell ref="AP1053:AP1055"/>
    <mergeCell ref="AQ1053:AQ1055"/>
    <mergeCell ref="C1056:C1058"/>
    <mergeCell ref="D1056:D1058"/>
    <mergeCell ref="E1056:E1058"/>
    <mergeCell ref="F1056:F1058"/>
    <mergeCell ref="G1056:G1058"/>
    <mergeCell ref="H1056:H1058"/>
    <mergeCell ref="I1056:I1058"/>
    <mergeCell ref="J1056:J1058"/>
    <mergeCell ref="K1056:K1058"/>
    <mergeCell ref="L1056:L1058"/>
    <mergeCell ref="M1056:M1058"/>
    <mergeCell ref="N1056:N1058"/>
    <mergeCell ref="O1056:O1058"/>
    <mergeCell ref="P1056:P1058"/>
    <mergeCell ref="Q1056:Q1058"/>
    <mergeCell ref="R1056:R1058"/>
    <mergeCell ref="S1056:S1058"/>
    <mergeCell ref="T1056:T1058"/>
    <mergeCell ref="U1056:U1058"/>
    <mergeCell ref="V1056:V1058"/>
    <mergeCell ref="W1056:W1058"/>
    <mergeCell ref="X1056:X1058"/>
    <mergeCell ref="Y1056:Y1058"/>
    <mergeCell ref="Z1056:Z1058"/>
    <mergeCell ref="AA1056:AA1058"/>
    <mergeCell ref="AB1056:AB1058"/>
    <mergeCell ref="AC1056:AC1058"/>
    <mergeCell ref="AD1056:AD1058"/>
    <mergeCell ref="AE1056:AE1058"/>
    <mergeCell ref="AF1056:AF1058"/>
    <mergeCell ref="AG1056:AG1058"/>
    <mergeCell ref="AH1056:AH1058"/>
    <mergeCell ref="AI1056:AI1058"/>
    <mergeCell ref="AJ1056:AJ1058"/>
    <mergeCell ref="AK1056:AK1058"/>
    <mergeCell ref="AL1056:AL1058"/>
    <mergeCell ref="AM1056:AM1058"/>
    <mergeCell ref="AN1056:AN1058"/>
    <mergeCell ref="AO1056:AO1058"/>
    <mergeCell ref="AP1056:AP1058"/>
    <mergeCell ref="AQ1056:AQ1058"/>
    <mergeCell ref="C1059:C1061"/>
    <mergeCell ref="D1059:D1061"/>
    <mergeCell ref="E1059:E1061"/>
    <mergeCell ref="F1059:F1061"/>
    <mergeCell ref="G1059:G1061"/>
    <mergeCell ref="H1059:H1061"/>
    <mergeCell ref="I1059:I1061"/>
    <mergeCell ref="J1059:J1061"/>
    <mergeCell ref="K1059:K1061"/>
    <mergeCell ref="L1059:L1061"/>
    <mergeCell ref="M1059:M1061"/>
    <mergeCell ref="N1059:N1061"/>
    <mergeCell ref="O1059:O1061"/>
    <mergeCell ref="P1059:P1061"/>
    <mergeCell ref="Q1059:Q1061"/>
    <mergeCell ref="R1059:R1061"/>
    <mergeCell ref="S1059:S1061"/>
    <mergeCell ref="T1059:T1061"/>
    <mergeCell ref="U1059:U1061"/>
    <mergeCell ref="V1059:V1061"/>
    <mergeCell ref="W1059:W1061"/>
    <mergeCell ref="X1059:X1061"/>
    <mergeCell ref="Y1059:Y1061"/>
    <mergeCell ref="Z1059:Z1061"/>
    <mergeCell ref="AA1059:AA1061"/>
    <mergeCell ref="AB1059:AB1061"/>
    <mergeCell ref="AC1059:AC1061"/>
    <mergeCell ref="AD1059:AD1061"/>
    <mergeCell ref="AE1059:AE1061"/>
    <mergeCell ref="AF1059:AF1061"/>
    <mergeCell ref="AG1059:AG1061"/>
    <mergeCell ref="AH1059:AH1061"/>
    <mergeCell ref="AI1059:AI1061"/>
    <mergeCell ref="AJ1059:AJ1061"/>
    <mergeCell ref="AK1059:AK1061"/>
    <mergeCell ref="AL1059:AL1061"/>
    <mergeCell ref="AM1059:AM1061"/>
    <mergeCell ref="AN1059:AN1061"/>
    <mergeCell ref="AO1059:AO1061"/>
    <mergeCell ref="AP1059:AP1061"/>
    <mergeCell ref="AQ1059:AQ1061"/>
    <mergeCell ref="C1062:C1064"/>
    <mergeCell ref="D1062:D1064"/>
    <mergeCell ref="E1062:E1064"/>
    <mergeCell ref="F1062:F1064"/>
    <mergeCell ref="G1062:G1064"/>
    <mergeCell ref="H1062:H1064"/>
    <mergeCell ref="I1062:I1064"/>
    <mergeCell ref="J1062:J1064"/>
    <mergeCell ref="K1062:K1064"/>
    <mergeCell ref="L1062:L1064"/>
    <mergeCell ref="M1062:M1064"/>
    <mergeCell ref="N1062:N1064"/>
    <mergeCell ref="O1062:O1064"/>
    <mergeCell ref="P1062:P1064"/>
    <mergeCell ref="Q1062:Q1064"/>
    <mergeCell ref="R1062:R1064"/>
    <mergeCell ref="S1062:S1064"/>
    <mergeCell ref="T1062:T1064"/>
    <mergeCell ref="U1062:U1064"/>
    <mergeCell ref="V1062:V1064"/>
    <mergeCell ref="W1062:W1064"/>
    <mergeCell ref="X1062:X1064"/>
    <mergeCell ref="Y1062:Y1064"/>
    <mergeCell ref="Z1062:Z1064"/>
    <mergeCell ref="AA1062:AA1064"/>
    <mergeCell ref="AB1062:AB1064"/>
    <mergeCell ref="AC1062:AC1064"/>
    <mergeCell ref="AD1062:AD1064"/>
    <mergeCell ref="AE1062:AE1064"/>
    <mergeCell ref="AF1062:AF1064"/>
    <mergeCell ref="AG1062:AG1064"/>
    <mergeCell ref="AH1062:AH1064"/>
    <mergeCell ref="AI1062:AI1064"/>
    <mergeCell ref="AJ1062:AJ1064"/>
    <mergeCell ref="AK1062:AK1064"/>
    <mergeCell ref="AL1062:AL1064"/>
    <mergeCell ref="AM1062:AM1064"/>
    <mergeCell ref="AN1062:AN1064"/>
    <mergeCell ref="AO1062:AO1064"/>
    <mergeCell ref="AP1062:AP1064"/>
    <mergeCell ref="AQ1062:AQ1064"/>
    <mergeCell ref="C1065:C1067"/>
    <mergeCell ref="D1065:D1067"/>
    <mergeCell ref="E1065:E1067"/>
    <mergeCell ref="F1065:F1067"/>
    <mergeCell ref="G1065:G1067"/>
    <mergeCell ref="H1065:H1067"/>
    <mergeCell ref="I1065:I1067"/>
    <mergeCell ref="J1065:J1067"/>
    <mergeCell ref="K1065:K1067"/>
    <mergeCell ref="L1065:L1067"/>
    <mergeCell ref="M1065:M1067"/>
    <mergeCell ref="N1065:N1067"/>
    <mergeCell ref="O1065:O1067"/>
    <mergeCell ref="P1065:P1067"/>
    <mergeCell ref="Q1065:Q1067"/>
    <mergeCell ref="R1065:R1067"/>
    <mergeCell ref="S1065:S1067"/>
    <mergeCell ref="T1065:T1067"/>
    <mergeCell ref="U1065:U1067"/>
    <mergeCell ref="V1065:V1067"/>
    <mergeCell ref="W1065:W1067"/>
    <mergeCell ref="X1065:X1067"/>
    <mergeCell ref="Y1065:Y1067"/>
    <mergeCell ref="Z1065:Z1067"/>
    <mergeCell ref="AA1065:AA1067"/>
    <mergeCell ref="AB1065:AB1067"/>
    <mergeCell ref="AC1065:AC1067"/>
    <mergeCell ref="AD1065:AD1067"/>
    <mergeCell ref="AE1065:AE1067"/>
    <mergeCell ref="AF1065:AF1067"/>
    <mergeCell ref="AG1065:AG1067"/>
    <mergeCell ref="AH1065:AH1067"/>
    <mergeCell ref="AI1065:AI1067"/>
    <mergeCell ref="AJ1065:AJ1067"/>
    <mergeCell ref="AK1065:AK1067"/>
    <mergeCell ref="AL1065:AL1067"/>
    <mergeCell ref="AM1065:AM1067"/>
    <mergeCell ref="AN1065:AN1067"/>
    <mergeCell ref="AO1065:AO1067"/>
    <mergeCell ref="AP1065:AP1067"/>
    <mergeCell ref="AQ1065:AQ1067"/>
    <mergeCell ref="C1068:C1070"/>
    <mergeCell ref="D1068:D1070"/>
    <mergeCell ref="E1068:E1070"/>
    <mergeCell ref="F1068:F1070"/>
    <mergeCell ref="G1068:G1070"/>
    <mergeCell ref="H1068:H1070"/>
    <mergeCell ref="I1068:I1070"/>
    <mergeCell ref="J1068:J1070"/>
    <mergeCell ref="K1068:K1070"/>
    <mergeCell ref="L1068:L1070"/>
    <mergeCell ref="M1068:M1070"/>
    <mergeCell ref="N1068:N1070"/>
    <mergeCell ref="O1068:O1070"/>
    <mergeCell ref="P1068:P1070"/>
    <mergeCell ref="Q1068:Q1070"/>
    <mergeCell ref="R1068:R1070"/>
    <mergeCell ref="S1068:S1070"/>
    <mergeCell ref="T1068:T1070"/>
    <mergeCell ref="U1068:U1070"/>
    <mergeCell ref="V1068:V1070"/>
    <mergeCell ref="W1068:W1070"/>
    <mergeCell ref="X1068:X1070"/>
    <mergeCell ref="Y1068:Y1070"/>
    <mergeCell ref="Z1068:Z1070"/>
    <mergeCell ref="AA1068:AA1070"/>
    <mergeCell ref="AB1068:AB1070"/>
    <mergeCell ref="AC1068:AC1070"/>
    <mergeCell ref="AD1068:AD1070"/>
    <mergeCell ref="AE1068:AE1070"/>
    <mergeCell ref="AF1068:AF1070"/>
    <mergeCell ref="AG1068:AG1070"/>
    <mergeCell ref="AH1068:AH1070"/>
    <mergeCell ref="AI1068:AI1070"/>
    <mergeCell ref="AJ1068:AJ1070"/>
    <mergeCell ref="AK1068:AK1070"/>
    <mergeCell ref="AL1068:AL1070"/>
    <mergeCell ref="AM1068:AM1070"/>
    <mergeCell ref="AN1068:AN1070"/>
    <mergeCell ref="AO1068:AO1070"/>
    <mergeCell ref="AP1068:AP1070"/>
    <mergeCell ref="AQ1068:AQ1070"/>
    <mergeCell ref="C1071:C1073"/>
    <mergeCell ref="D1071:D1073"/>
    <mergeCell ref="E1071:E1073"/>
    <mergeCell ref="F1071:F1073"/>
    <mergeCell ref="G1071:G1073"/>
    <mergeCell ref="H1071:H1073"/>
    <mergeCell ref="I1071:I1073"/>
    <mergeCell ref="J1071:J1073"/>
    <mergeCell ref="K1071:K1073"/>
    <mergeCell ref="L1071:L1073"/>
    <mergeCell ref="M1071:M1073"/>
    <mergeCell ref="N1071:N1073"/>
    <mergeCell ref="O1071:O1073"/>
    <mergeCell ref="P1071:P1073"/>
    <mergeCell ref="Q1071:Q1073"/>
    <mergeCell ref="R1071:R1073"/>
    <mergeCell ref="S1071:S1073"/>
    <mergeCell ref="T1071:T1073"/>
    <mergeCell ref="U1071:U1073"/>
    <mergeCell ref="V1071:V1073"/>
    <mergeCell ref="W1071:W1073"/>
    <mergeCell ref="X1071:X1073"/>
    <mergeCell ref="Y1071:Y1073"/>
    <mergeCell ref="Z1071:Z1073"/>
    <mergeCell ref="AA1071:AA1073"/>
    <mergeCell ref="AB1071:AB1073"/>
    <mergeCell ref="AC1071:AC1073"/>
    <mergeCell ref="AD1071:AD1073"/>
    <mergeCell ref="AE1071:AE1073"/>
    <mergeCell ref="AF1071:AF1073"/>
    <mergeCell ref="AG1071:AG1073"/>
    <mergeCell ref="AH1071:AH1073"/>
    <mergeCell ref="AI1071:AI1073"/>
    <mergeCell ref="AJ1071:AJ1073"/>
    <mergeCell ref="AK1071:AK1073"/>
    <mergeCell ref="AL1071:AL1073"/>
    <mergeCell ref="AM1071:AM1073"/>
    <mergeCell ref="AN1071:AN1073"/>
    <mergeCell ref="AO1071:AO1073"/>
    <mergeCell ref="AP1071:AP1073"/>
    <mergeCell ref="AQ1071:AQ1073"/>
    <mergeCell ref="C1074:C1076"/>
    <mergeCell ref="D1074:D1076"/>
    <mergeCell ref="E1074:E1076"/>
    <mergeCell ref="F1074:F1076"/>
    <mergeCell ref="G1074:G1076"/>
    <mergeCell ref="H1074:H1076"/>
    <mergeCell ref="I1074:I1076"/>
    <mergeCell ref="J1074:J1076"/>
    <mergeCell ref="K1074:K1076"/>
    <mergeCell ref="L1074:L1076"/>
    <mergeCell ref="M1074:M1076"/>
    <mergeCell ref="N1074:N1076"/>
    <mergeCell ref="O1074:O1076"/>
    <mergeCell ref="P1074:P1076"/>
    <mergeCell ref="Q1074:Q1076"/>
    <mergeCell ref="R1074:R1076"/>
    <mergeCell ref="S1074:S1076"/>
    <mergeCell ref="T1074:T1076"/>
    <mergeCell ref="U1074:U1076"/>
    <mergeCell ref="V1074:V1076"/>
    <mergeCell ref="W1074:W1076"/>
    <mergeCell ref="X1074:X1076"/>
    <mergeCell ref="Y1074:Y1076"/>
    <mergeCell ref="Z1074:Z1076"/>
    <mergeCell ref="AA1074:AA1076"/>
    <mergeCell ref="AB1074:AB1076"/>
    <mergeCell ref="AC1074:AC1076"/>
    <mergeCell ref="AD1074:AD1076"/>
    <mergeCell ref="AE1074:AE1076"/>
    <mergeCell ref="AF1074:AF1076"/>
    <mergeCell ref="AG1074:AG1076"/>
    <mergeCell ref="AH1074:AH1076"/>
    <mergeCell ref="AI1074:AI1076"/>
    <mergeCell ref="AJ1074:AJ1076"/>
    <mergeCell ref="AK1074:AK1076"/>
    <mergeCell ref="AL1074:AL1076"/>
    <mergeCell ref="AM1074:AM1076"/>
    <mergeCell ref="AN1074:AN1076"/>
    <mergeCell ref="AO1074:AO1076"/>
    <mergeCell ref="AP1074:AP1076"/>
    <mergeCell ref="AQ1074:AQ1076"/>
    <mergeCell ref="C1077:C1079"/>
    <mergeCell ref="D1077:D1079"/>
    <mergeCell ref="E1077:E1079"/>
    <mergeCell ref="F1077:F1079"/>
    <mergeCell ref="G1077:G1079"/>
    <mergeCell ref="H1077:H1079"/>
    <mergeCell ref="I1077:I1079"/>
    <mergeCell ref="J1077:J1079"/>
    <mergeCell ref="K1077:K1079"/>
    <mergeCell ref="L1077:L1079"/>
    <mergeCell ref="M1077:M1079"/>
    <mergeCell ref="N1077:N1079"/>
    <mergeCell ref="O1077:O1079"/>
    <mergeCell ref="P1077:P1079"/>
    <mergeCell ref="Q1077:Q1079"/>
    <mergeCell ref="R1077:R1079"/>
    <mergeCell ref="S1077:S1079"/>
    <mergeCell ref="T1077:T1079"/>
    <mergeCell ref="U1077:U1079"/>
    <mergeCell ref="V1077:V1079"/>
    <mergeCell ref="W1077:W1079"/>
    <mergeCell ref="X1077:X1079"/>
    <mergeCell ref="Y1077:Y1079"/>
    <mergeCell ref="Z1077:Z1079"/>
    <mergeCell ref="AA1077:AA1079"/>
    <mergeCell ref="AB1077:AB1079"/>
    <mergeCell ref="AC1077:AC1079"/>
    <mergeCell ref="AD1077:AD1079"/>
    <mergeCell ref="AE1077:AE1079"/>
    <mergeCell ref="AF1077:AF1079"/>
    <mergeCell ref="AG1077:AG1079"/>
    <mergeCell ref="AH1077:AH1079"/>
    <mergeCell ref="AI1077:AI1079"/>
    <mergeCell ref="AJ1077:AJ1079"/>
    <mergeCell ref="AK1077:AK1079"/>
    <mergeCell ref="AL1077:AL1079"/>
    <mergeCell ref="AM1077:AM1079"/>
    <mergeCell ref="AN1077:AN1079"/>
    <mergeCell ref="AO1077:AO1079"/>
    <mergeCell ref="AP1077:AP1079"/>
    <mergeCell ref="AQ1077:AQ1079"/>
    <mergeCell ref="C1086:C1088"/>
    <mergeCell ref="D1086:D1088"/>
    <mergeCell ref="E1086:E1088"/>
    <mergeCell ref="F1086:F1088"/>
    <mergeCell ref="G1086:G1088"/>
    <mergeCell ref="H1086:H1088"/>
    <mergeCell ref="I1086:I1088"/>
    <mergeCell ref="J1086:J1088"/>
    <mergeCell ref="K1086:K1088"/>
    <mergeCell ref="L1086:L1088"/>
    <mergeCell ref="M1086:M1088"/>
    <mergeCell ref="N1086:N1088"/>
    <mergeCell ref="O1086:O1088"/>
    <mergeCell ref="P1086:P1088"/>
    <mergeCell ref="Q1086:Q1088"/>
    <mergeCell ref="R1086:R1088"/>
    <mergeCell ref="S1086:S1088"/>
    <mergeCell ref="T1086:T1088"/>
    <mergeCell ref="U1086:U1088"/>
    <mergeCell ref="V1086:V1088"/>
    <mergeCell ref="W1086:W1088"/>
    <mergeCell ref="X1086:X1088"/>
    <mergeCell ref="Y1086:Y1088"/>
    <mergeCell ref="Z1086:Z1088"/>
    <mergeCell ref="AA1086:AA1088"/>
    <mergeCell ref="AB1086:AB1088"/>
    <mergeCell ref="AC1086:AC1088"/>
    <mergeCell ref="AD1086:AD1088"/>
    <mergeCell ref="AE1086:AE1088"/>
    <mergeCell ref="AF1086:AF1088"/>
    <mergeCell ref="AG1086:AG1088"/>
    <mergeCell ref="AH1086:AH1088"/>
    <mergeCell ref="AI1086:AI1088"/>
    <mergeCell ref="AJ1086:AJ1088"/>
    <mergeCell ref="AK1086:AK1088"/>
    <mergeCell ref="AL1086:AL1088"/>
    <mergeCell ref="AM1086:AM1088"/>
    <mergeCell ref="AN1086:AN1088"/>
    <mergeCell ref="AO1086:AO1088"/>
    <mergeCell ref="AP1086:AP1088"/>
    <mergeCell ref="AQ1086:AQ1088"/>
    <mergeCell ref="C1089:C1091"/>
    <mergeCell ref="D1089:D1091"/>
    <mergeCell ref="E1089:E1091"/>
    <mergeCell ref="F1089:F1091"/>
    <mergeCell ref="G1089:G1091"/>
    <mergeCell ref="H1089:H1091"/>
    <mergeCell ref="I1089:I1091"/>
    <mergeCell ref="J1089:J1091"/>
    <mergeCell ref="K1089:K1091"/>
    <mergeCell ref="L1089:L1091"/>
    <mergeCell ref="M1089:M1091"/>
    <mergeCell ref="N1089:N1091"/>
    <mergeCell ref="O1089:O1091"/>
    <mergeCell ref="P1089:P1091"/>
    <mergeCell ref="Q1089:Q1091"/>
    <mergeCell ref="R1089:R1091"/>
    <mergeCell ref="S1089:S1091"/>
    <mergeCell ref="T1089:T1091"/>
    <mergeCell ref="U1089:U1091"/>
    <mergeCell ref="V1089:V1091"/>
    <mergeCell ref="W1089:W1091"/>
    <mergeCell ref="X1089:X1091"/>
    <mergeCell ref="Y1089:Y1091"/>
    <mergeCell ref="Z1089:Z1091"/>
    <mergeCell ref="AA1089:AA1091"/>
    <mergeCell ref="AB1089:AB1091"/>
    <mergeCell ref="AC1089:AC1091"/>
    <mergeCell ref="AD1089:AD1091"/>
    <mergeCell ref="AE1089:AE1091"/>
    <mergeCell ref="AF1089:AF1091"/>
    <mergeCell ref="AG1089:AG1091"/>
    <mergeCell ref="AH1089:AH1091"/>
    <mergeCell ref="AI1089:AI1091"/>
    <mergeCell ref="AJ1089:AJ1091"/>
    <mergeCell ref="AK1089:AK1091"/>
    <mergeCell ref="AL1089:AL1091"/>
    <mergeCell ref="AM1089:AM1091"/>
    <mergeCell ref="AN1089:AN1091"/>
    <mergeCell ref="AO1089:AO1091"/>
    <mergeCell ref="AP1089:AP1091"/>
    <mergeCell ref="AQ1089:AQ1091"/>
    <mergeCell ref="C1092:C1094"/>
    <mergeCell ref="D1092:D1094"/>
    <mergeCell ref="E1092:E1094"/>
    <mergeCell ref="F1092:F1094"/>
    <mergeCell ref="G1092:G1094"/>
    <mergeCell ref="H1092:H1094"/>
    <mergeCell ref="I1092:I1094"/>
    <mergeCell ref="J1092:J1094"/>
    <mergeCell ref="K1092:K1094"/>
    <mergeCell ref="L1092:L1094"/>
    <mergeCell ref="M1092:M1094"/>
    <mergeCell ref="N1092:N1094"/>
    <mergeCell ref="O1092:O1094"/>
    <mergeCell ref="P1092:P1094"/>
    <mergeCell ref="Q1092:Q1094"/>
    <mergeCell ref="R1092:R1094"/>
    <mergeCell ref="S1092:S1094"/>
    <mergeCell ref="T1092:T1094"/>
    <mergeCell ref="U1092:U1094"/>
    <mergeCell ref="V1092:V1094"/>
    <mergeCell ref="W1092:W1094"/>
    <mergeCell ref="X1092:X1094"/>
    <mergeCell ref="Y1092:Y1094"/>
    <mergeCell ref="Z1092:Z1094"/>
    <mergeCell ref="AA1092:AA1094"/>
    <mergeCell ref="AB1092:AB1094"/>
    <mergeCell ref="AC1092:AC1094"/>
    <mergeCell ref="AD1092:AD1094"/>
    <mergeCell ref="AE1092:AE1094"/>
    <mergeCell ref="AF1092:AF1094"/>
    <mergeCell ref="AG1092:AG1094"/>
    <mergeCell ref="AH1092:AH1094"/>
    <mergeCell ref="AI1092:AI1094"/>
    <mergeCell ref="AJ1092:AJ1094"/>
    <mergeCell ref="AK1092:AK1094"/>
    <mergeCell ref="AL1092:AL1094"/>
    <mergeCell ref="AM1092:AM1094"/>
    <mergeCell ref="AN1092:AN1094"/>
    <mergeCell ref="AO1092:AO1094"/>
    <mergeCell ref="AP1092:AP1094"/>
    <mergeCell ref="AQ1092:AQ1094"/>
    <mergeCell ref="C1095:C1097"/>
    <mergeCell ref="D1095:D1097"/>
    <mergeCell ref="E1095:E1097"/>
    <mergeCell ref="F1095:F1097"/>
    <mergeCell ref="G1095:G1097"/>
    <mergeCell ref="H1095:H1097"/>
    <mergeCell ref="I1095:I1097"/>
    <mergeCell ref="J1095:J1097"/>
    <mergeCell ref="K1095:K1097"/>
    <mergeCell ref="L1095:L1097"/>
    <mergeCell ref="M1095:M1097"/>
    <mergeCell ref="N1095:N1097"/>
    <mergeCell ref="O1095:O1097"/>
    <mergeCell ref="P1095:P1097"/>
    <mergeCell ref="Q1095:Q1097"/>
    <mergeCell ref="R1095:R1097"/>
    <mergeCell ref="S1095:S1097"/>
    <mergeCell ref="T1095:T1097"/>
    <mergeCell ref="U1095:U1097"/>
    <mergeCell ref="V1095:V1097"/>
    <mergeCell ref="W1095:W1097"/>
    <mergeCell ref="X1095:X1097"/>
    <mergeCell ref="Y1095:Y1097"/>
    <mergeCell ref="Z1095:Z1097"/>
    <mergeCell ref="AA1095:AA1097"/>
    <mergeCell ref="AB1095:AB1097"/>
    <mergeCell ref="AC1095:AC1097"/>
    <mergeCell ref="AD1095:AD1097"/>
    <mergeCell ref="AE1095:AE1097"/>
    <mergeCell ref="AF1095:AF1097"/>
    <mergeCell ref="AG1095:AG1097"/>
    <mergeCell ref="AH1095:AH1097"/>
    <mergeCell ref="AI1095:AI1097"/>
    <mergeCell ref="AJ1095:AJ1097"/>
    <mergeCell ref="AK1095:AK1097"/>
    <mergeCell ref="AL1095:AL1097"/>
    <mergeCell ref="AM1095:AM1097"/>
    <mergeCell ref="AN1095:AN1097"/>
    <mergeCell ref="AO1095:AO1097"/>
    <mergeCell ref="AP1095:AP1097"/>
    <mergeCell ref="AQ1095:AQ1097"/>
    <mergeCell ref="C1098:C1100"/>
    <mergeCell ref="D1098:D1100"/>
    <mergeCell ref="E1098:E1100"/>
    <mergeCell ref="F1098:F1100"/>
    <mergeCell ref="G1098:G1100"/>
    <mergeCell ref="H1098:H1100"/>
    <mergeCell ref="I1098:I1100"/>
    <mergeCell ref="J1098:J1100"/>
    <mergeCell ref="K1098:K1100"/>
    <mergeCell ref="L1098:L1100"/>
    <mergeCell ref="M1098:M1100"/>
    <mergeCell ref="N1098:N1100"/>
    <mergeCell ref="O1098:O1100"/>
    <mergeCell ref="P1098:P1100"/>
    <mergeCell ref="Q1098:Q1100"/>
    <mergeCell ref="R1098:R1100"/>
    <mergeCell ref="S1098:S1100"/>
    <mergeCell ref="T1098:T1100"/>
    <mergeCell ref="U1098:U1100"/>
    <mergeCell ref="V1098:V1100"/>
    <mergeCell ref="W1098:W1100"/>
    <mergeCell ref="X1098:X1100"/>
    <mergeCell ref="Y1098:Y1100"/>
    <mergeCell ref="Z1098:Z1100"/>
    <mergeCell ref="AA1098:AA1100"/>
    <mergeCell ref="AB1098:AB1100"/>
    <mergeCell ref="AC1098:AC1100"/>
    <mergeCell ref="AD1098:AD1100"/>
    <mergeCell ref="AE1098:AE1100"/>
    <mergeCell ref="AF1098:AF1100"/>
    <mergeCell ref="AG1098:AG1100"/>
    <mergeCell ref="AH1098:AH1100"/>
    <mergeCell ref="AI1098:AI1100"/>
    <mergeCell ref="AJ1098:AJ1100"/>
    <mergeCell ref="AK1098:AK1100"/>
    <mergeCell ref="AL1098:AL1100"/>
    <mergeCell ref="AM1098:AM1100"/>
    <mergeCell ref="AN1098:AN1100"/>
    <mergeCell ref="AO1098:AO1100"/>
    <mergeCell ref="AP1098:AP1100"/>
    <mergeCell ref="AQ1098:AQ1100"/>
    <mergeCell ref="C1101:C1103"/>
    <mergeCell ref="D1101:D1103"/>
    <mergeCell ref="E1101:E1103"/>
    <mergeCell ref="F1101:F1103"/>
    <mergeCell ref="G1101:G1103"/>
    <mergeCell ref="H1101:H1103"/>
    <mergeCell ref="I1101:I1103"/>
    <mergeCell ref="J1101:J1103"/>
    <mergeCell ref="K1101:K1103"/>
    <mergeCell ref="L1101:L1103"/>
    <mergeCell ref="M1101:M1103"/>
    <mergeCell ref="N1101:N1103"/>
    <mergeCell ref="O1101:O1103"/>
    <mergeCell ref="P1101:P1103"/>
    <mergeCell ref="Q1101:Q1103"/>
    <mergeCell ref="R1101:R1103"/>
    <mergeCell ref="S1101:S1103"/>
    <mergeCell ref="T1101:T1103"/>
    <mergeCell ref="U1101:U1103"/>
    <mergeCell ref="V1101:V1103"/>
    <mergeCell ref="W1101:W1103"/>
    <mergeCell ref="X1101:X1103"/>
    <mergeCell ref="Y1101:Y1103"/>
    <mergeCell ref="Z1101:Z1103"/>
    <mergeCell ref="AA1101:AA1103"/>
    <mergeCell ref="AB1101:AB1103"/>
    <mergeCell ref="AC1101:AC1103"/>
    <mergeCell ref="AD1101:AD1103"/>
    <mergeCell ref="AE1101:AE1103"/>
    <mergeCell ref="AF1101:AF1103"/>
    <mergeCell ref="AG1101:AG1103"/>
    <mergeCell ref="AH1101:AH1103"/>
    <mergeCell ref="AI1101:AI1103"/>
    <mergeCell ref="AJ1101:AJ1103"/>
    <mergeCell ref="AK1101:AK1103"/>
    <mergeCell ref="AL1101:AL1103"/>
    <mergeCell ref="AM1101:AM1103"/>
    <mergeCell ref="AN1101:AN1103"/>
    <mergeCell ref="AO1101:AO1103"/>
    <mergeCell ref="AP1101:AP1103"/>
    <mergeCell ref="AQ1101:AQ1103"/>
    <mergeCell ref="C1104:C1106"/>
    <mergeCell ref="D1104:D1106"/>
    <mergeCell ref="E1104:E1106"/>
    <mergeCell ref="F1104:F1106"/>
    <mergeCell ref="G1104:G1106"/>
    <mergeCell ref="H1104:H1106"/>
    <mergeCell ref="I1104:I1106"/>
    <mergeCell ref="J1104:J1106"/>
    <mergeCell ref="K1104:K1106"/>
    <mergeCell ref="L1104:L1106"/>
    <mergeCell ref="M1104:M1106"/>
    <mergeCell ref="N1104:N1106"/>
    <mergeCell ref="O1104:O1106"/>
    <mergeCell ref="P1104:P1106"/>
    <mergeCell ref="Q1104:Q1106"/>
    <mergeCell ref="R1104:R1106"/>
    <mergeCell ref="S1104:S1106"/>
    <mergeCell ref="T1104:T1106"/>
    <mergeCell ref="U1104:U1106"/>
    <mergeCell ref="V1104:V1106"/>
    <mergeCell ref="W1104:W1106"/>
    <mergeCell ref="X1104:X1106"/>
    <mergeCell ref="Y1104:Y1106"/>
    <mergeCell ref="Z1104:Z1106"/>
    <mergeCell ref="AA1104:AA1106"/>
    <mergeCell ref="AB1104:AB1106"/>
    <mergeCell ref="AC1104:AC1106"/>
    <mergeCell ref="AD1104:AD1106"/>
    <mergeCell ref="AE1104:AE1106"/>
    <mergeCell ref="AF1104:AF1106"/>
    <mergeCell ref="AG1104:AG1106"/>
    <mergeCell ref="AH1104:AH1106"/>
    <mergeCell ref="AI1104:AI1106"/>
    <mergeCell ref="AJ1104:AJ1106"/>
    <mergeCell ref="AK1104:AK1106"/>
    <mergeCell ref="AL1104:AL1106"/>
    <mergeCell ref="AM1104:AM1106"/>
    <mergeCell ref="AN1104:AN1106"/>
    <mergeCell ref="AO1104:AO1106"/>
    <mergeCell ref="AP1104:AP1106"/>
    <mergeCell ref="AQ1104:AQ1106"/>
    <mergeCell ref="C1107:C1109"/>
    <mergeCell ref="D1107:D1109"/>
    <mergeCell ref="E1107:E1109"/>
    <mergeCell ref="F1107:F1109"/>
    <mergeCell ref="G1107:G1109"/>
    <mergeCell ref="H1107:H1109"/>
    <mergeCell ref="I1107:I1109"/>
    <mergeCell ref="J1107:J1109"/>
    <mergeCell ref="K1107:K1109"/>
    <mergeCell ref="L1107:L1109"/>
    <mergeCell ref="M1107:M1109"/>
    <mergeCell ref="N1107:N1109"/>
    <mergeCell ref="O1107:O1109"/>
    <mergeCell ref="P1107:P1109"/>
    <mergeCell ref="Q1107:Q1109"/>
    <mergeCell ref="R1107:R1109"/>
    <mergeCell ref="S1107:S1109"/>
    <mergeCell ref="T1107:T1109"/>
    <mergeCell ref="U1107:U1109"/>
    <mergeCell ref="V1107:V1109"/>
    <mergeCell ref="W1107:W1109"/>
    <mergeCell ref="X1107:X1109"/>
    <mergeCell ref="Y1107:Y1109"/>
    <mergeCell ref="Z1107:Z1109"/>
    <mergeCell ref="AA1107:AA1109"/>
    <mergeCell ref="AB1107:AB1109"/>
    <mergeCell ref="AC1107:AC1109"/>
    <mergeCell ref="AD1107:AD1109"/>
    <mergeCell ref="AE1107:AE1109"/>
    <mergeCell ref="AF1107:AF1109"/>
    <mergeCell ref="AG1107:AG1109"/>
    <mergeCell ref="AH1107:AH1109"/>
    <mergeCell ref="AI1107:AI1109"/>
    <mergeCell ref="AJ1107:AJ1109"/>
    <mergeCell ref="AK1107:AK1109"/>
    <mergeCell ref="AL1107:AL1109"/>
    <mergeCell ref="AM1107:AM1109"/>
    <mergeCell ref="AN1107:AN1109"/>
    <mergeCell ref="AO1107:AO1109"/>
    <mergeCell ref="AP1107:AP1109"/>
    <mergeCell ref="AQ1107:AQ1109"/>
    <mergeCell ref="C1114:C1116"/>
    <mergeCell ref="D1114:D1116"/>
    <mergeCell ref="E1114:E1116"/>
    <mergeCell ref="F1114:F1116"/>
    <mergeCell ref="G1114:G1116"/>
    <mergeCell ref="H1114:H1116"/>
    <mergeCell ref="I1114:I1116"/>
    <mergeCell ref="J1114:J1116"/>
    <mergeCell ref="K1114:K1116"/>
    <mergeCell ref="L1114:L1116"/>
    <mergeCell ref="M1114:M1116"/>
    <mergeCell ref="N1114:N1116"/>
    <mergeCell ref="O1114:O1116"/>
    <mergeCell ref="P1114:P1116"/>
    <mergeCell ref="Q1114:Q1116"/>
    <mergeCell ref="R1114:R1116"/>
    <mergeCell ref="S1114:S1116"/>
    <mergeCell ref="T1114:T1116"/>
    <mergeCell ref="U1114:U1116"/>
    <mergeCell ref="V1114:V1116"/>
    <mergeCell ref="W1114:W1116"/>
    <mergeCell ref="X1114:X1116"/>
    <mergeCell ref="Y1114:Y1116"/>
    <mergeCell ref="Z1114:Z1116"/>
    <mergeCell ref="AA1114:AA1116"/>
    <mergeCell ref="AB1114:AB1116"/>
    <mergeCell ref="AC1114:AC1116"/>
    <mergeCell ref="AD1114:AD1116"/>
    <mergeCell ref="AE1114:AE1116"/>
    <mergeCell ref="AF1114:AF1116"/>
    <mergeCell ref="AG1114:AG1116"/>
    <mergeCell ref="AH1114:AH1116"/>
    <mergeCell ref="AI1114:AI1116"/>
    <mergeCell ref="AJ1114:AJ1116"/>
    <mergeCell ref="AK1114:AK1116"/>
    <mergeCell ref="AL1114:AL1116"/>
    <mergeCell ref="AM1114:AM1116"/>
    <mergeCell ref="AN1114:AN1116"/>
    <mergeCell ref="AO1114:AO1116"/>
    <mergeCell ref="AP1114:AP1116"/>
    <mergeCell ref="AQ1114:AQ1116"/>
    <mergeCell ref="C1117:C1119"/>
    <mergeCell ref="D1117:D1119"/>
    <mergeCell ref="E1117:E1119"/>
    <mergeCell ref="F1117:F1119"/>
    <mergeCell ref="G1117:G1119"/>
    <mergeCell ref="H1117:H1119"/>
    <mergeCell ref="I1117:I1119"/>
    <mergeCell ref="J1117:J1119"/>
    <mergeCell ref="K1117:K1119"/>
    <mergeCell ref="L1117:L1119"/>
    <mergeCell ref="M1117:M1119"/>
    <mergeCell ref="N1117:N1119"/>
    <mergeCell ref="O1117:O1119"/>
    <mergeCell ref="P1117:P1119"/>
    <mergeCell ref="Q1117:Q1119"/>
    <mergeCell ref="R1117:R1119"/>
    <mergeCell ref="S1117:S1119"/>
    <mergeCell ref="T1117:T1119"/>
    <mergeCell ref="U1117:U1119"/>
    <mergeCell ref="V1117:V1119"/>
    <mergeCell ref="W1117:W1119"/>
    <mergeCell ref="X1117:X1119"/>
    <mergeCell ref="Y1117:Y1119"/>
    <mergeCell ref="Z1117:Z1119"/>
    <mergeCell ref="AA1117:AA1119"/>
    <mergeCell ref="AB1117:AB1119"/>
    <mergeCell ref="AC1117:AC1119"/>
    <mergeCell ref="AD1117:AD1119"/>
    <mergeCell ref="AE1117:AE1119"/>
    <mergeCell ref="AF1117:AF1119"/>
    <mergeCell ref="AG1117:AG1119"/>
    <mergeCell ref="AH1117:AH1119"/>
    <mergeCell ref="AI1117:AI1119"/>
    <mergeCell ref="AJ1117:AJ1119"/>
    <mergeCell ref="AK1117:AK1119"/>
    <mergeCell ref="AL1117:AL1119"/>
    <mergeCell ref="AM1117:AM1119"/>
    <mergeCell ref="AN1117:AN1119"/>
    <mergeCell ref="AO1117:AO1119"/>
    <mergeCell ref="AP1117:AP1119"/>
    <mergeCell ref="AQ1117:AQ1119"/>
    <mergeCell ref="C1120:C1122"/>
    <mergeCell ref="D1120:D1122"/>
    <mergeCell ref="E1120:E1122"/>
    <mergeCell ref="F1120:F1122"/>
    <mergeCell ref="G1120:G1122"/>
    <mergeCell ref="H1120:H1122"/>
    <mergeCell ref="I1120:I1122"/>
    <mergeCell ref="J1120:J1122"/>
    <mergeCell ref="K1120:K1122"/>
    <mergeCell ref="L1120:L1122"/>
    <mergeCell ref="M1120:M1122"/>
    <mergeCell ref="N1120:N1122"/>
    <mergeCell ref="O1120:O1122"/>
    <mergeCell ref="P1120:P1122"/>
    <mergeCell ref="Q1120:Q1122"/>
    <mergeCell ref="R1120:R1122"/>
    <mergeCell ref="S1120:S1122"/>
    <mergeCell ref="T1120:T1122"/>
    <mergeCell ref="U1120:U1122"/>
    <mergeCell ref="V1120:V1122"/>
    <mergeCell ref="W1120:W1122"/>
    <mergeCell ref="X1120:X1122"/>
    <mergeCell ref="Y1120:Y1122"/>
    <mergeCell ref="Z1120:Z1122"/>
    <mergeCell ref="AA1120:AA1122"/>
    <mergeCell ref="AB1120:AB1122"/>
    <mergeCell ref="AC1120:AC1122"/>
    <mergeCell ref="AD1120:AD1122"/>
    <mergeCell ref="AE1120:AE1122"/>
    <mergeCell ref="AF1120:AF1122"/>
    <mergeCell ref="AG1120:AG1122"/>
    <mergeCell ref="AH1120:AH1122"/>
    <mergeCell ref="AI1120:AI1122"/>
    <mergeCell ref="AJ1120:AJ1122"/>
    <mergeCell ref="AK1120:AK1122"/>
    <mergeCell ref="AL1120:AL1122"/>
    <mergeCell ref="AM1120:AM1122"/>
    <mergeCell ref="AN1120:AN1122"/>
    <mergeCell ref="AO1120:AO1122"/>
    <mergeCell ref="AP1120:AP1122"/>
    <mergeCell ref="AQ1120:AQ1122"/>
    <mergeCell ref="C1123:C1125"/>
    <mergeCell ref="D1123:D1125"/>
    <mergeCell ref="E1123:E1125"/>
    <mergeCell ref="F1123:F1125"/>
    <mergeCell ref="G1123:G1125"/>
    <mergeCell ref="H1123:H1125"/>
    <mergeCell ref="I1123:I1125"/>
    <mergeCell ref="J1123:J1125"/>
    <mergeCell ref="K1123:K1125"/>
    <mergeCell ref="L1123:L1125"/>
    <mergeCell ref="M1123:M1125"/>
    <mergeCell ref="N1123:N1125"/>
    <mergeCell ref="O1123:O1125"/>
    <mergeCell ref="P1123:P1125"/>
    <mergeCell ref="Q1123:Q1125"/>
    <mergeCell ref="R1123:R1125"/>
    <mergeCell ref="S1123:S1125"/>
    <mergeCell ref="T1123:T1125"/>
    <mergeCell ref="U1123:U1125"/>
    <mergeCell ref="V1123:V1125"/>
    <mergeCell ref="W1123:W1125"/>
    <mergeCell ref="X1123:X1125"/>
    <mergeCell ref="Y1123:Y1125"/>
    <mergeCell ref="Z1123:Z1125"/>
    <mergeCell ref="AA1123:AA1125"/>
    <mergeCell ref="AB1123:AB1125"/>
    <mergeCell ref="AC1123:AC1125"/>
    <mergeCell ref="AD1123:AD1125"/>
    <mergeCell ref="AE1123:AE1125"/>
    <mergeCell ref="AF1123:AF1125"/>
    <mergeCell ref="AG1123:AG1125"/>
    <mergeCell ref="AH1123:AH1125"/>
    <mergeCell ref="AI1123:AI1125"/>
    <mergeCell ref="AJ1123:AJ1125"/>
    <mergeCell ref="AK1123:AK1125"/>
    <mergeCell ref="AL1123:AL1125"/>
    <mergeCell ref="AM1123:AM1125"/>
    <mergeCell ref="AN1123:AN1125"/>
    <mergeCell ref="AO1123:AO1125"/>
    <mergeCell ref="AP1123:AP1125"/>
    <mergeCell ref="AQ1123:AQ1125"/>
    <mergeCell ref="C1126:C1128"/>
    <mergeCell ref="D1126:D1128"/>
    <mergeCell ref="E1126:E1128"/>
    <mergeCell ref="F1126:F1128"/>
    <mergeCell ref="G1126:G1128"/>
    <mergeCell ref="H1126:H1128"/>
    <mergeCell ref="I1126:I1128"/>
    <mergeCell ref="J1126:J1128"/>
    <mergeCell ref="K1126:K1128"/>
    <mergeCell ref="L1126:L1128"/>
    <mergeCell ref="M1126:M1128"/>
    <mergeCell ref="N1126:N1128"/>
    <mergeCell ref="O1126:O1128"/>
    <mergeCell ref="P1126:P1128"/>
    <mergeCell ref="Q1126:Q1128"/>
    <mergeCell ref="R1126:R1128"/>
    <mergeCell ref="S1126:S1128"/>
    <mergeCell ref="T1126:T1128"/>
    <mergeCell ref="U1126:U1128"/>
    <mergeCell ref="V1126:V1128"/>
    <mergeCell ref="W1126:W1128"/>
    <mergeCell ref="X1126:X1128"/>
    <mergeCell ref="Y1126:Y1128"/>
    <mergeCell ref="Z1126:Z1128"/>
    <mergeCell ref="AA1126:AA1128"/>
    <mergeCell ref="AB1126:AB1128"/>
    <mergeCell ref="AC1126:AC1128"/>
    <mergeCell ref="AD1126:AD1128"/>
    <mergeCell ref="AE1126:AE1128"/>
    <mergeCell ref="AF1126:AF1128"/>
    <mergeCell ref="AG1126:AG1128"/>
    <mergeCell ref="AH1126:AH1128"/>
    <mergeCell ref="AI1126:AI1128"/>
    <mergeCell ref="AJ1126:AJ1128"/>
    <mergeCell ref="AK1126:AK1128"/>
    <mergeCell ref="AL1126:AL1128"/>
    <mergeCell ref="AM1126:AM1128"/>
    <mergeCell ref="AN1126:AN1128"/>
    <mergeCell ref="AO1126:AO1128"/>
    <mergeCell ref="AP1126:AP1128"/>
    <mergeCell ref="AQ1126:AQ1128"/>
    <mergeCell ref="C1129:C1131"/>
    <mergeCell ref="D1129:D1131"/>
    <mergeCell ref="E1129:E1131"/>
    <mergeCell ref="F1129:F1131"/>
    <mergeCell ref="G1129:G1131"/>
    <mergeCell ref="H1129:H1131"/>
    <mergeCell ref="I1129:I1131"/>
    <mergeCell ref="J1129:J1131"/>
    <mergeCell ref="K1129:K1131"/>
    <mergeCell ref="L1129:L1131"/>
    <mergeCell ref="M1129:M1131"/>
    <mergeCell ref="N1129:N1131"/>
    <mergeCell ref="O1129:O1131"/>
    <mergeCell ref="P1129:P1131"/>
    <mergeCell ref="Q1129:Q1131"/>
    <mergeCell ref="R1129:R1131"/>
    <mergeCell ref="S1129:S1131"/>
    <mergeCell ref="T1129:T1131"/>
    <mergeCell ref="U1129:U1131"/>
    <mergeCell ref="V1129:V1131"/>
    <mergeCell ref="W1129:W1131"/>
    <mergeCell ref="X1129:X1131"/>
    <mergeCell ref="Y1129:Y1131"/>
    <mergeCell ref="Z1129:Z1131"/>
    <mergeCell ref="AA1129:AA1131"/>
    <mergeCell ref="AB1129:AB1131"/>
    <mergeCell ref="AC1129:AC1131"/>
    <mergeCell ref="AD1129:AD1131"/>
    <mergeCell ref="AE1129:AE1131"/>
    <mergeCell ref="AF1129:AF1131"/>
    <mergeCell ref="AG1129:AG1131"/>
    <mergeCell ref="AH1129:AH1131"/>
    <mergeCell ref="AI1129:AI1131"/>
    <mergeCell ref="AJ1129:AJ1131"/>
    <mergeCell ref="AK1129:AK1131"/>
    <mergeCell ref="AL1129:AL1131"/>
    <mergeCell ref="AM1129:AM1131"/>
    <mergeCell ref="AN1129:AN1131"/>
    <mergeCell ref="AO1129:AO1131"/>
    <mergeCell ref="AP1129:AP1131"/>
    <mergeCell ref="AQ1129:AQ1131"/>
    <mergeCell ref="C1132:C1134"/>
    <mergeCell ref="D1132:D1134"/>
    <mergeCell ref="E1132:E1134"/>
    <mergeCell ref="F1132:F1134"/>
    <mergeCell ref="G1132:G1134"/>
    <mergeCell ref="H1132:H1134"/>
    <mergeCell ref="I1132:I1134"/>
    <mergeCell ref="J1132:J1134"/>
    <mergeCell ref="K1132:K1134"/>
    <mergeCell ref="L1132:L1134"/>
    <mergeCell ref="M1132:M1134"/>
    <mergeCell ref="N1132:N1134"/>
    <mergeCell ref="O1132:O1134"/>
    <mergeCell ref="P1132:P1134"/>
    <mergeCell ref="Q1132:Q1134"/>
    <mergeCell ref="R1132:R1134"/>
    <mergeCell ref="S1132:S1134"/>
    <mergeCell ref="T1132:T1134"/>
    <mergeCell ref="U1132:U1134"/>
    <mergeCell ref="V1132:V1134"/>
    <mergeCell ref="W1132:W1134"/>
    <mergeCell ref="X1132:X1134"/>
    <mergeCell ref="Y1132:Y1134"/>
    <mergeCell ref="Z1132:Z1134"/>
    <mergeCell ref="AA1132:AA1134"/>
    <mergeCell ref="AB1132:AB1134"/>
    <mergeCell ref="AC1132:AC1134"/>
    <mergeCell ref="AD1132:AD1134"/>
    <mergeCell ref="AE1132:AE1134"/>
    <mergeCell ref="AF1132:AF1134"/>
    <mergeCell ref="AG1132:AG1134"/>
    <mergeCell ref="AH1132:AH1134"/>
    <mergeCell ref="AI1132:AI1134"/>
    <mergeCell ref="AJ1132:AJ1134"/>
    <mergeCell ref="AK1132:AK1134"/>
    <mergeCell ref="AL1132:AL1134"/>
    <mergeCell ref="AM1132:AM1134"/>
    <mergeCell ref="AN1132:AN1134"/>
    <mergeCell ref="AO1132:AO1134"/>
    <mergeCell ref="AP1132:AP1134"/>
    <mergeCell ref="AQ1132:AQ1134"/>
    <mergeCell ref="C1135:C1137"/>
    <mergeCell ref="D1135:D1137"/>
    <mergeCell ref="E1135:E1137"/>
    <mergeCell ref="F1135:F1137"/>
    <mergeCell ref="G1135:G1137"/>
    <mergeCell ref="H1135:H1137"/>
    <mergeCell ref="I1135:I1137"/>
    <mergeCell ref="J1135:J1137"/>
    <mergeCell ref="K1135:K1137"/>
    <mergeCell ref="L1135:L1137"/>
    <mergeCell ref="M1135:M1137"/>
    <mergeCell ref="N1135:N1137"/>
    <mergeCell ref="O1135:O1137"/>
    <mergeCell ref="P1135:P1137"/>
    <mergeCell ref="Q1135:Q1137"/>
    <mergeCell ref="R1135:R1137"/>
    <mergeCell ref="S1135:S1137"/>
    <mergeCell ref="T1135:T1137"/>
    <mergeCell ref="U1135:U1137"/>
    <mergeCell ref="V1135:V1137"/>
    <mergeCell ref="W1135:W1137"/>
    <mergeCell ref="X1135:X1137"/>
    <mergeCell ref="Y1135:Y1137"/>
    <mergeCell ref="Z1135:Z1137"/>
    <mergeCell ref="AL1135:AL1137"/>
    <mergeCell ref="AA1135:AA1137"/>
    <mergeCell ref="AB1135:AB1137"/>
    <mergeCell ref="AC1135:AC1137"/>
    <mergeCell ref="AD1135:AD1137"/>
    <mergeCell ref="AE1135:AE1137"/>
    <mergeCell ref="AF1135:AF1137"/>
    <mergeCell ref="AQ1135:AQ1137"/>
    <mergeCell ref="AM1135:AM1137"/>
    <mergeCell ref="AN1135:AN1137"/>
    <mergeCell ref="AO1135:AO1137"/>
    <mergeCell ref="AP1135:AP1137"/>
    <mergeCell ref="AG1135:AG1137"/>
    <mergeCell ref="AH1135:AH1137"/>
    <mergeCell ref="AI1135:AI1137"/>
    <mergeCell ref="AJ1135:AJ1137"/>
    <mergeCell ref="AK1135:AK1137"/>
  </mergeCells>
  <dataValidations count="12">
    <dataValidation type="whole" allowBlank="1" showInputMessage="1" showErrorMessage="1" sqref="F1138 F1110 F1083 F1080 F870 F867 F863 F830 F727 F731 F734 F579 F583 F586 F589 F592 F598 F601 F616 F576 F573 F570 F566 F563 F560 F557 F550 F544 F381 F409 F406 F403 F399 F396 F393 F390 F384 F412 F416 F422 F425 F428 F492 F489 F486 F482 F479 F476 F473 F467 F464 F431 F495 F499 F502 F31 F37 F41 F44 F47 F60 F54 F50 F28 F25">
      <formula1>0</formula1>
      <formula2>200</formula2>
    </dataValidation>
    <dataValidation type="list" allowBlank="1" showInputMessage="1" showErrorMessage="1" errorTitle="Недопустимое значение." error="Выберите значение из списка." sqref="AR1009 AR1012 AR1015 AR1018 AR1021 AR1024 AR1027 AR1030 AR1033 AR1036 AR1039 AR1042 AR1045 AR1048 AR1051 AR889 AR892 AR895 AR898 AR901 AR904 AR907 AR910 AR913 AR916 AR919 AR922 AR925 AR928 AR931 AR934 AR937 AR940 AR943 AR946 AR949 AR952 AR955 AR958 AR961 AR964 AR967 AR970 AR1006 AR976 AR979 AR982 AR985 AR988 AR991 AR994 AR997 AR1000 AR1003 AR973 AR1054 AR1057 AR1060 AR1063 AR874 AR877 AR880 AR883 AR886 AR834 AR837 AR840 AR843 AR846 AR849 AR852 AR786 AR855 AR783 AR789 AR792 AR795 AR798 AR801 AR804 AR807 AR810 AR813 AR816 AR819 AR822 AR825 AR680 AR677 AR674 AR671 AR668 AR665 AR662 AR659 AR656 AR780 AR777 AR774 AR771">
      <formula1>ISTFIN_LIST</formula1>
    </dataValidation>
    <dataValidation type="list" allowBlank="1" showInputMessage="1" showErrorMessage="1" errorTitle="Недопустимое значение." error="Выберите значение из списка." sqref="AR768 AR765 AR762 AR759 AR756 AR753 AR750 AR747 AR744 AR741 AR738 AR1087 AR1115 AR1090 AR1093 AR1096 AR1099 AR1102 AR1105 AR1108 AR1118 AR1121 AR1124 AR1127 AR1130 AR1133 AR1136 AR548 AR620 AR623 AR626 AR629 AR632 AR635 AR638 AR641 AR644 AR647 AR650 AR653 AR539 AR614 AR611 AR608 AR605 AR536 AR533 AR530 AR527 AR524 AR521 AR518 AR515 AR512 AR509 AR506 AR70 AR73 AR76 AR79 AR82 AR85 AR88 AR91 AR94 AR97 AR100 AR103 AR106 AR109 AR112 AR115 AR118 AR121 AR124 AR127 AR130 AR133 AR136 AR139 AR142 AR145 AR148 AR151 AR154 AR157 AR160 AR163 AR166 AR169 AR172 AR175 AR178 AR181 AR184 AR187 AR190 AR193 AR196 AR199">
      <formula1>ISTFIN_LIST</formula1>
    </dataValidation>
    <dataValidation type="list" allowBlank="1" showInputMessage="1" showErrorMessage="1" errorTitle="Недопустимое значение." error="Выберите значение из списка." sqref="AR202 AR205 AR208 AR211 AR214 AR217 AR220 AR223 AR229 AR226 AR232 AR235 AR238 AR241 AR244 AR247 AR250 AR253 AR256 AR259 AR262 AR265 AR268 AR271 AR274 AR277 AR280 AR283 AR286 AR289 AR292 AR295 AR298 AR301 AR304 AR307 AR310 AR313 AR316 AR319 AR322 AR325 AR328 AR331 AR334 AR337 AR340 AR343 AR346 AR349 AR352 AR355 AR358 AR420 AR435 AR438 AR441 AR444 AR447 AR450 AR453 AR456 AR459 AR361 AR35 AR58 AR64 AR67 AR364 AR367 AR370 AR373 AR462 AR376 AR828 AR683 AR858 AR1066 AR686 AR689 AR692 AR695 AR698 AR701 AR704 AR379 AR1069 AR542 AR861 AR1072 AR1075 AR1078 AR707 AR710 AR713 AR716 AR719 AR722 AR725">
      <formula1>ISTFIN_LIST</formula1>
    </dataValidation>
    <dataValidation type="decimal" allowBlank="1" showErrorMessage="1" errorTitle="Ошибка" error="Допускается ввод только неотрицательных чисел!" sqref="AS1008:AX1009 AS1011:AX1012 AS1014:AX1015 AS1017:AX1018 AS1020:AX1021 AS1023:AX1024 AS1026:AX1027 AS1029:AX1030 AS1032:AX1033 AS1041:AX1042 AS1035:AX1036 AS1038:AX1039 AS1044:AX1045 AS1047:AX1048 AS1050:AX1051 AS987:AX988 AS972:AX973 AS888:AX889 AS891:AX892 AS894:AX895 AS897:AX898 AS900:AX901 AS903:AX904 AS906:AX907 AS909:AX910 AS912:AX913 AS915:AX916 AS918:AX919 AS921:AX922 AS924:AX925 AS927:AX928 AS930:AX931 AS933:AX934 AS936:AX937 AS939:AX940 AS942:AX943 AS945:AX946 AS948:AX949 AS951:AX952 AS954:AX955 AS957:AX958 AS960:AX961 AS963:AX964 AS966:AX967 AS969:AX970 AS975:AX976 AS978:AX979 AS981:AX982 AS984:AX985 AS996:AX997 AS990:AX991 AS993:AX994 AS999:AX1000 AS1002:AX1003 AS1005:AX1006 AS1053:AX1054 AS1056:AX1057 AS1059:AX1060 AS1062:AX1063 AS836:AX837 AS873:AX874 AS876:AX877 AS879:AX880 AS882:AX883 AS885:AX886 AS833:AX834 AS848:AX849 AS839:AX840 AS842:AX843 AS845:AX846 AS851:AX852 AS797:AX798 AS854:AX855 AS785:AX786 AS809:AX810 AS782:AX783 AS788:AX789 AS794:AX795 AS791:AX792 AS803:AX804 AS800:AX801 AS806:AX807 AS818:AX819 AS812:AX813 AS815:AX816 AS821:AX822 AS824:AX825 AS679:AX680 AS676:AX677 AS670:AX671 AS667:AX668 AS664:AX665 AS661:AX662 AS658:AX659 AS655:AX656 AS673:AX674 AS779:AX780 AS773:AX774 AS776:AX777 AS764:AX765">
      <formula1>0</formula1>
      <formula2>9.99999999999999E+23</formula2>
    </dataValidation>
    <dataValidation type="decimal" allowBlank="1" showErrorMessage="1" errorTitle="Ошибка" error="Допускается ввод только неотрицательных чисел!" sqref="AS767:AX768 AS758:AX759 AS755:AX756 AS752:AX753 AS749:AX750 AS746:AX747 AS770:AX771 AS761:AX762 AS743:AX744 AS740:AX741 AS737:AX738 G1086:J1109 AS1086:AX1087 M1114:AM1137 AS1107:AX1108 AS1114:AX1115 AS1089:AX1090 AS1092:AX1093 AS1095:AX1096 AS1098:AX1099 AS1101:AX1102 AS1104:AX1105 M1086:AM1109 AS1117:AX1118 AS1120:AX1121 AS1123:AX1124 AS1126:AX1127 AS1129:AX1130 AS1132:AX1133 G1114:J1137 AS1135:AX1136 G547:J549 AS547:AX548 M547:AM549 AS619:AX620 AS622:AX623 AS637:AX638 AS652:AX653 AS625:AX626 AS628:AX629 AS631:AX632 AS634:AX635 AS640:AX641 AS643:AX644 AS646:AX647 AS649:AX650 AS375:AX376 AS538:AX539 G604:J615 AS607:AX608 AS610:AX611 AS613:AX614 AS604:AX605 M604:AM615 G619:I681 AS532:AX533 AS529:AX530 AS526:AX527 AS523:AX524 AS520:AX521 AS517:AX518 AS514:AX515 AS511:AX512 AS508:AX509 AS535:AX536 AS505:AX506 AS360:AX361 AS69:AX70 AS72:AX73 AS75:AX76 AS78:AX79 AS81:AX82 AS84:AX85 AS87:AX88 AS90:AX91 AS93:AX94 AS96:AX97 AS99:AX100 AS102:AX103 AS105:AX106 AS108:AX109 AS111:AX112 AS114:AX115 AS117:AX118 AS120:AX121 AS123:AX124 AS126:AX127 AS129:AX130 AS132:AX133 AS135:AX136 AS138:AX139 AS141:AX142 AS144:AX145 AS147:AX148 AS150:AX151 AS153:AX154 AS156:AX157 AS159:AX160 AS162:AX163 AS165:AX166">
      <formula1>0</formula1>
      <formula2>9.99999999999999E+23</formula2>
    </dataValidation>
    <dataValidation type="decimal" allowBlank="1" showErrorMessage="1" errorTitle="Ошибка" error="Допускается ввод только неотрицательных чисел!" sqref="AS168:AX169 AS171:AX172 AS174:AX175 AS177:AX178 AS180:AX181 AS183:AX184 AS186:AX187 AS189:AX190 AS192:AX193 AS195:AX196 AS198:AX199 AS201:AX202 AS204:AX205 AS207:AX208 AS210:AX211 AS213:AX214 AS216:AX217 AS219:AX220 AS222:AX223 AS228:AX229 AS225:AX226 AS231:AX232 AS234:AX235 AS237:AX238 AS240:AX241 AS243:AX244 AS246:AX247 AS249:AX250 AS252:AX253 AS255:AX256 AS258:AX259 AS261:AX262 AS264:AX265 AS267:AX268 AS270:AX271 AS273:AX274 AS276:AX277 AS279:AX280 AS282:AX283 AS285:AX286 AS288:AX289 AS291:AX292 AS294:AX295 AS297:AX298 AS300:AX301 AS303:AX304 AS306:AX307 AS309:AX310 AS312:AX313 AS315:AX316 AS318:AX319 AS321:AX322 AS324:AX325 AS327:AX328 AS330:AX331 AS333:AX334 AS336:AX337 AS339:AX340 AS342:AX343 AS345:AX346 AS348:AX349 AS351:AX352 AS354:AX355 AS419:AX420 G419:J421 G434:J463 AS434:AX435 AS437:AX438 AS440:AX441 AS443:AX444 AS446:AX447 AS449:AX450 AS452:AX453 AS455:AX456 M505:AM543 AS458:AX459 AS1068:AX1069 AS372:AX373 M419:AM421 AS357:AX358 AS34:AX35 G34:J36 M34:AM36 M57:AM59 AS57:AX58 G57:J59 AS63:AX64 AS66:AX67 G63:J380 AS363:AX364 AS366:AX367 AS369:AX370 AS461:AX462 M434:AM463 AS703:AX704 AS827:AX828 J679 J676 J673 J670">
      <formula1>0</formula1>
      <formula2>9.99999999999999E+23</formula2>
    </dataValidation>
    <dataValidation type="decimal" allowBlank="1" showErrorMessage="1" errorTitle="Ошибка" error="Допускается ввод только неотрицательных чисел!" sqref="J667 J664 J661 J658 J628 J643 J637 J634 J631 J619:J625 J646 J640 J649 J652 J655 AS857:AX858 AS682:AX683 AS1065:AX1066 G833:J862 G737:J829 M737:AM829 AS541:AX542 AS378:AX379 AS685:AX686 AS688:AX689 AS691:AX692 AS694:AX695 AS697:AX698 AS700:AX701 AS1077:AX1078 M63:AM380 AS860:AX861 G505:J543 M833:AM862 AS1071:AX1072 AS1074:AX1075 AS706:AX707 AS709:AX710 AS712:AX713 AS715:AX716 AS718:AX719 AS721:AX722 AS724:AX725 G682:J726 M619:AM726 G873:J1079 M873:AM1079">
      <formula1>0</formula1>
      <formula2>9.99999999999999E+23</formula2>
    </dataValidation>
    <dataValidation type="textLength" allowBlank="1" showErrorMessage="1" errorTitle="Ошибка" error="Допускается ввод только неотрицательных чисел!" sqref="E505:E543 E1086:E1109 E1114:E1137 E547:E549 E604:E615 E833:E862 E434:E463 E419:E421 E34:E36 E57:E59 E63:E380 E737:E829 E619:E726 E873:E1079">
      <formula1>0</formula1>
      <formula2>999</formula2>
    </dataValidation>
    <dataValidation type="whole" allowBlank="1" showInputMessage="1" showErrorMessage="1" sqref="K505:L543 K1086:L1109 K1114:L1137 K547:L549 K604:L615 K833:L862 K434:L463 K419:L421 K34:L36 K57:L59 K63:L380 K737:L829 K619:L726 K873:L1079">
      <formula1>1950</formula1>
      <formula2>2050</formula2>
    </dataValidation>
    <dataValidation type="list" operator="lessThanOrEqual" allowBlank="1" showInputMessage="1" showErrorMessage="1" errorTitle="Недопустимое значение." error="Выберите значение из списка допустимых значений." sqref="F505:F543 F1086:F1109 F1114:F1137 F547:F549 F604:F615 F833:F862 F434:F463 F419:F421 F34:F36 F57:F59 F63:F380 F737:F829 F619:F726 F873:F1079">
      <formula1>"С,П"</formula1>
    </dataValidation>
    <dataValidation type="textLength" operator="lessThanOrEqual" allowBlank="1" showInputMessage="1" showErrorMessage="1" errorTitle="Недопустимое значение." error="Максимальная длина текста составляет 990 символов." sqref="D532:D543 D1086:D1109 D1114:D1137 D547:D549 D604:D615 D833:D862 D434:D463 D505:D528 D419:D421 D34:D36 D57:D59 D63:D380 D737:D829 D619:D726 D873:D1079">
      <formula1>990</formula1>
    </dataValidation>
  </dataValidations>
  <hyperlinks>
    <hyperlink ref="D25" location="Ф.1.1!F1" display="Добавить"/>
    <hyperlink ref="D384" location="Ф.1.1!F1" display="Добавить"/>
    <hyperlink ref="D416" location="Ф.1.1!F1" display="Добавить"/>
    <hyperlink ref="D428" location="Ф.1.1!F1" display="Добавить"/>
    <hyperlink ref="D431" location="Ф.1.1!F1" display="Добавить"/>
    <hyperlink ref="D473" location="Ф.1.1!F1" display="Добавить"/>
    <hyperlink ref="D499" location="Ф.1.1!F1" display="Добавить"/>
    <hyperlink ref="D550" location="Ф.1.1!F1" display="Добавить"/>
    <hyperlink ref="D557" location="Ф.1.1!F1" display="Добавить"/>
    <hyperlink ref="D583" location="Ф.1.1!F1" display="Добавить"/>
    <hyperlink ref="D592" location="Ф.1.1!F1" display="Добавить"/>
    <hyperlink ref="D598" location="Ф.1.1!F1" display="Добавить"/>
    <hyperlink ref="D867" location="Ф.1.1!F1" display="Добавить"/>
    <hyperlink ref="D1083" location="Ф.1.1!F1" display="Добавить"/>
    <hyperlink ref="D1110" location="Ф.1.1!F1" display="Добавить"/>
    <hyperlink ref="D1138" location="Ф.1.1!F1" display="Добавить"/>
    <hyperlink ref="D390" location="Ф.1.1!F1" display="Добавить"/>
    <hyperlink ref="D464" location="Ф.1.1!F1" display="Добавить"/>
    <hyperlink ref="D467" location="Ф.1.1!F1" display="Добавить"/>
    <hyperlink ref="D381" location="Ф.1.1!F1" display="Добавить"/>
    <hyperlink ref="D60" location="Ф.1.1!F1" display="Добавить"/>
    <hyperlink ref="D54" location="Ф.1.1!F1" display="Добавить"/>
    <hyperlink ref="D28" location="Ф.1.1!F1" display="Добавить"/>
    <hyperlink ref="D31" location="Ф.1.1!F1" display="Добавить"/>
    <hyperlink ref="D37" location="Ф.1.1!F1" display="Добавить"/>
    <hyperlink ref="D41" location="Ф.1.1!F1" display="Добавить"/>
    <hyperlink ref="D44" location="Ф.1.1!F1" display="Добавить"/>
    <hyperlink ref="D47" location="Ф.1.1!F1" display="Добавить"/>
    <hyperlink ref="D50" location="Ф.1.1!F1" display="Добавить"/>
    <hyperlink ref="D393" location="Ф.1.1!F1" display="Добавить"/>
    <hyperlink ref="D396" location="Ф.1.1!F1" display="Добавить"/>
    <hyperlink ref="D399" location="Ф.1.1!F1" display="Добавить"/>
    <hyperlink ref="D403" location="Ф.1.1!F1" display="Добавить"/>
    <hyperlink ref="D406" location="Ф.1.1!F1" display="Добавить"/>
    <hyperlink ref="D409" location="Ф.1.1!F1" display="Добавить"/>
    <hyperlink ref="D412" location="Ф.1.1!F1" display="Добавить"/>
    <hyperlink ref="D422" location="Ф.1.1!F1" display="Добавить"/>
    <hyperlink ref="D425" location="Ф.1.1!F1" display="Добавить"/>
    <hyperlink ref="D476" location="Ф.1.1!F1" display="Добавить"/>
    <hyperlink ref="D479" location="Ф.1.1!F1" display="Добавить"/>
    <hyperlink ref="D482" location="Ф.1.1!F1" display="Добавить"/>
    <hyperlink ref="D486" location="Ф.1.1!F1" display="Добавить"/>
    <hyperlink ref="D489" location="Ф.1.1!F1" display="Добавить"/>
    <hyperlink ref="D492" location="Ф.1.1!F1" display="Добавить"/>
    <hyperlink ref="D495" location="Ф.1.1!F1" display="Добавить"/>
    <hyperlink ref="D502" location="Ф.1.1!F1" display="Добавить"/>
    <hyperlink ref="D544" location="Ф.1.1!F1" display="Добавить"/>
    <hyperlink ref="D560" location="Ф.1.1!F1" display="Добавить"/>
    <hyperlink ref="D563" location="Ф.1.1!F1" display="Добавить"/>
    <hyperlink ref="D566" location="Ф.1.1!F1" display="Добавить"/>
    <hyperlink ref="D570" location="Ф.1.1!F1" display="Добавить"/>
    <hyperlink ref="D573" location="Ф.1.1!F1" display="Добавить"/>
    <hyperlink ref="D576" location="Ф.1.1!F1" display="Добавить"/>
    <hyperlink ref="D579" location="Ф.1.1!F1" display="Добавить"/>
    <hyperlink ref="D586" location="Ф.1.1!F1" display="Добавить"/>
    <hyperlink ref="D589" location="Ф.1.1!F1" display="Добавить"/>
    <hyperlink ref="D601" location="Ф.1.1!F1" display="Добавить"/>
    <hyperlink ref="D616" location="Ф.1.1!F1" display="Добавить"/>
    <hyperlink ref="D727" location="Ф.1.1!F1" display="Добавить"/>
    <hyperlink ref="D731" location="Ф.1.1!F1" display="Добавить"/>
    <hyperlink ref="D734" location="Ф.1.1!F1" display="Добавить"/>
    <hyperlink ref="D830" location="Ф.1.1!F1" display="Добавить"/>
    <hyperlink ref="D863" location="Ф.1.1!F1" display="Добавить"/>
    <hyperlink ref="D870" location="Ф.1.1!F1" display="Добавить"/>
    <hyperlink ref="D1080" location="Ф.1.1!F1" display="Добавить"/>
    <hyperlink ref="AR36" location="RSheet!H1" display="Добавить источник финансирования"/>
    <hyperlink ref="AR59" location="RSheet!H1" display="Добавить источник финансирования"/>
    <hyperlink ref="AR65" location="RSheet!H1" display="Добавить источник финансирования"/>
    <hyperlink ref="AR68" location="RSheet!H1" display="Добавить источник финансирования"/>
    <hyperlink ref="AR71" location="RSheet!H1" display="Добавить источник финансирования"/>
    <hyperlink ref="AR74" location="RSheet!H1" display="Добавить источник финансирования"/>
    <hyperlink ref="AR77" location="RSheet!H1" display="Добавить источник финансирования"/>
    <hyperlink ref="AR80" location="RSheet!H1" display="Добавить источник финансирования"/>
    <hyperlink ref="AR83" location="RSheet!H1" display="Добавить источник финансирования"/>
    <hyperlink ref="AR86" location="RSheet!H1" display="Добавить источник финансирования"/>
    <hyperlink ref="AR89" location="RSheet!H1" display="Добавить источник финансирования"/>
    <hyperlink ref="AR92" location="RSheet!H1" display="Добавить источник финансирования"/>
    <hyperlink ref="AR95" location="RSheet!H1" display="Добавить источник финансирования"/>
    <hyperlink ref="AR98" location="RSheet!H1" display="Добавить источник финансирования"/>
    <hyperlink ref="AR101" location="RSheet!H1" display="Добавить источник финансирования"/>
    <hyperlink ref="AR104" location="RSheet!H1" display="Добавить источник финансирования"/>
    <hyperlink ref="AR107" location="RSheet!H1" display="Добавить источник финансирования"/>
    <hyperlink ref="AR110" location="RSheet!H1" display="Добавить источник финансирования"/>
    <hyperlink ref="AR113" location="RSheet!H1" display="Добавить источник финансирования"/>
    <hyperlink ref="AR116" location="RSheet!H1" display="Добавить источник финансирования"/>
    <hyperlink ref="AR119" location="RSheet!H1" display="Добавить источник финансирования"/>
    <hyperlink ref="AR122" location="RSheet!H1" display="Добавить источник финансирования"/>
    <hyperlink ref="AR125" location="RSheet!H1" display="Добавить источник финансирования"/>
    <hyperlink ref="AR128" location="RSheet!H1" display="Добавить источник финансирования"/>
    <hyperlink ref="AR131" location="RSheet!H1" display="Добавить источник финансирования"/>
    <hyperlink ref="AR134" location="RSheet!H1" display="Добавить источник финансирования"/>
    <hyperlink ref="AR137" location="RSheet!H1" display="Добавить источник финансирования"/>
    <hyperlink ref="AR140" location="RSheet!H1" display="Добавить источник финансирования"/>
    <hyperlink ref="AR143" location="RSheet!H1" display="Добавить источник финансирования"/>
    <hyperlink ref="AR146" location="RSheet!H1" display="Добавить источник финансирования"/>
    <hyperlink ref="AR149" location="RSheet!H1" display="Добавить источник финансирования"/>
    <hyperlink ref="AR152" location="RSheet!H1" display="Добавить источник финансирования"/>
    <hyperlink ref="AR155" location="RSheet!H1" display="Добавить источник финансирования"/>
    <hyperlink ref="AR158" location="RSheet!H1" display="Добавить источник финансирования"/>
    <hyperlink ref="AR161" location="RSheet!H1" display="Добавить источник финансирования"/>
    <hyperlink ref="AR164" location="RSheet!H1" display="Добавить источник финансирования"/>
    <hyperlink ref="AR167" location="RSheet!H1" display="Добавить источник финансирования"/>
    <hyperlink ref="AR170" location="RSheet!H1" display="Добавить источник финансирования"/>
    <hyperlink ref="AR173" location="RSheet!H1" display="Добавить источник финансирования"/>
    <hyperlink ref="AR176" location="RSheet!H1" display="Добавить источник финансирования"/>
    <hyperlink ref="AR179" location="RSheet!H1" display="Добавить источник финансирования"/>
    <hyperlink ref="AR182" location="RSheet!H1" display="Добавить источник финансирования"/>
    <hyperlink ref="AR185" location="RSheet!H1" display="Добавить источник финансирования"/>
    <hyperlink ref="AR188" location="RSheet!H1" display="Добавить источник финансирования"/>
    <hyperlink ref="AR191" location="RSheet!H1" display="Добавить источник финансирования"/>
    <hyperlink ref="AR194" location="RSheet!H1" display="Добавить источник финансирования"/>
    <hyperlink ref="AR197" location="RSheet!H1" display="Добавить источник финансирования"/>
    <hyperlink ref="AR200" location="RSheet!H1" display="Добавить источник финансирования"/>
    <hyperlink ref="AR203" location="RSheet!H1" display="Добавить источник финансирования"/>
    <hyperlink ref="AR206" location="RSheet!H1" display="Добавить источник финансирования"/>
    <hyperlink ref="AR209" location="RSheet!H1" display="Добавить источник финансирования"/>
    <hyperlink ref="AR212" location="RSheet!H1" display="Добавить источник финансирования"/>
    <hyperlink ref="AR215" location="RSheet!H1" display="Добавить источник финансирования"/>
    <hyperlink ref="AR218" location="RSheet!H1" display="Добавить источник финансирования"/>
    <hyperlink ref="AR221" location="RSheet!H1" display="Добавить источник финансирования"/>
    <hyperlink ref="AR224" location="RSheet!H1" display="Добавить источник финансирования"/>
    <hyperlink ref="AR227" location="RSheet!H1" display="Добавить источник финансирования"/>
    <hyperlink ref="AR230" location="RSheet!H1" display="Добавить источник финансирования"/>
    <hyperlink ref="AR421" location="RSheet!H1" display="Добавить источник финансирования"/>
    <hyperlink ref="AR233" location="RSheet!H1" display="Добавить источник финансирования"/>
    <hyperlink ref="AR236" location="RSheet!H1" display="Добавить источник финансирования"/>
    <hyperlink ref="AR436" location="RSheet!H1" display="Добавить источник финансирования"/>
    <hyperlink ref="AR439" location="RSheet!H1" display="Добавить источник финансирования"/>
    <hyperlink ref="AR442" location="RSheet!H1" display="Добавить источник финансирования"/>
    <hyperlink ref="AR445" location="RSheet!H1" display="Добавить источник финансирования"/>
    <hyperlink ref="AR448" location="RSheet!H1" display="Добавить источник финансирования"/>
    <hyperlink ref="AR451" location="RSheet!H1" display="Добавить источник финансирования"/>
    <hyperlink ref="AR454" location="RSheet!H1" display="Добавить источник финансирования"/>
    <hyperlink ref="AR457" location="RSheet!H1" display="Добавить источник финансирования"/>
    <hyperlink ref="AR507" location="RSheet!H1" display="Добавить источник финансирования"/>
    <hyperlink ref="AR510" location="RSheet!H1" display="Добавить источник финансирования"/>
    <hyperlink ref="AR513" location="RSheet!H1" display="Добавить источник финансирования"/>
    <hyperlink ref="AR516" location="RSheet!H1" display="Добавить источник финансирования"/>
    <hyperlink ref="AR519" location="RSheet!H1" display="Добавить источник финансирования"/>
    <hyperlink ref="AR522" location="RSheet!H1" display="Добавить источник финансирования"/>
    <hyperlink ref="AR525" location="RSheet!H1" display="Добавить источник финансирования"/>
    <hyperlink ref="AR528" location="RSheet!H1" display="Добавить источник финансирования"/>
    <hyperlink ref="AR531" location="RSheet!H1" display="Добавить источник финансирования"/>
    <hyperlink ref="AR534" location="RSheet!H1" display="Добавить источник финансирования"/>
    <hyperlink ref="AR537" location="RSheet!H1" display="Добавить источник финансирования"/>
    <hyperlink ref="AR875" location="RSheet!H1" display="Добавить источник финансирования"/>
    <hyperlink ref="AR878" location="RSheet!H1" display="Добавить источник финансирования"/>
    <hyperlink ref="AR881" location="RSheet!H1" display="Добавить источник финансирования"/>
    <hyperlink ref="AR884" location="RSheet!H1" display="Добавить источник финансирования"/>
    <hyperlink ref="AR887" location="RSheet!H1" display="Добавить источник финансирования"/>
    <hyperlink ref="AR890" location="RSheet!H1" display="Добавить источник финансирования"/>
    <hyperlink ref="AR893" location="RSheet!H1" display="Добавить источник финансирования"/>
    <hyperlink ref="AR896" location="RSheet!H1" display="Добавить источник финансирования"/>
    <hyperlink ref="AR899" location="RSheet!H1" display="Добавить источник финансирования"/>
    <hyperlink ref="AR902" location="RSheet!H1" display="Добавить источник финансирования"/>
    <hyperlink ref="AR905" location="RSheet!H1" display="Добавить источник финансирования"/>
    <hyperlink ref="AR908" location="RSheet!H1" display="Добавить источник финансирования"/>
    <hyperlink ref="AR911" location="RSheet!H1" display="Добавить источник финансирования"/>
    <hyperlink ref="AR914" location="RSheet!H1" display="Добавить источник финансирования"/>
    <hyperlink ref="AR917" location="RSheet!H1" display="Добавить источник финансирования"/>
    <hyperlink ref="AR920" location="RSheet!H1" display="Добавить источник финансирования"/>
    <hyperlink ref="AR923" location="RSheet!H1" display="Добавить источник финансирования"/>
    <hyperlink ref="AR926" location="RSheet!H1" display="Добавить источник финансирования"/>
    <hyperlink ref="AR929" location="RSheet!H1" display="Добавить источник финансирования"/>
    <hyperlink ref="AR932" location="RSheet!H1" display="Добавить источник финансирования"/>
    <hyperlink ref="AR935" location="RSheet!H1" display="Добавить источник финансирования"/>
    <hyperlink ref="AR938" location="RSheet!H1" display="Добавить источник финансирования"/>
    <hyperlink ref="AR941" location="RSheet!H1" display="Добавить источник финансирования"/>
    <hyperlink ref="AR944" location="RSheet!H1" display="Добавить источник финансирования"/>
    <hyperlink ref="AR947" location="RSheet!H1" display="Добавить источник финансирования"/>
    <hyperlink ref="AR950" location="RSheet!H1" display="Добавить источник финансирования"/>
    <hyperlink ref="AR953" location="RSheet!H1" display="Добавить источник финансирования"/>
    <hyperlink ref="AR956" location="RSheet!H1" display="Добавить источник финансирования"/>
    <hyperlink ref="AR959" location="RSheet!H1" display="Добавить источник финансирования"/>
    <hyperlink ref="AR962" location="RSheet!H1" display="Добавить источник финансирования"/>
    <hyperlink ref="AR965" location="RSheet!H1" display="Добавить источник финансирования"/>
    <hyperlink ref="AR968" location="RSheet!H1" display="Добавить источник финансирования"/>
    <hyperlink ref="AR971" location="RSheet!H1" display="Добавить источник финансирования"/>
    <hyperlink ref="AR974" location="RSheet!H1" display="Добавить источник финансирования"/>
    <hyperlink ref="AR977" location="RSheet!H1" display="Добавить источник финансирования"/>
    <hyperlink ref="AR980" location="RSheet!H1" display="Добавить источник финансирования"/>
    <hyperlink ref="AR983" location="RSheet!H1" display="Добавить источник финансирования"/>
    <hyperlink ref="AR986" location="RSheet!H1" display="Добавить источник финансирования"/>
    <hyperlink ref="AR989" location="RSheet!H1" display="Добавить источник финансирования"/>
    <hyperlink ref="AR621" location="RSheet!H1" display="Добавить источник финансирования"/>
    <hyperlink ref="AR624" location="RSheet!H1" display="Добавить источник финансирования"/>
    <hyperlink ref="AR739" location="RSheet!H1" display="Добавить источник финансирования"/>
    <hyperlink ref="AR742" location="RSheet!H1" display="Добавить источник финансирования"/>
    <hyperlink ref="AR835" location="RSheet!H1" display="Добавить источник финансирования"/>
    <hyperlink ref="AR838" location="RSheet!H1" display="Добавить источник финансирования"/>
    <hyperlink ref="AR239" location="RSheet!H1" display="Добавить источник финансирования"/>
    <hyperlink ref="AR992" location="RSheet!H1" display="Добавить источник финансирования"/>
    <hyperlink ref="AR995" location="RSheet!H1" display="Добавить источник финансирования"/>
    <hyperlink ref="AR998" location="RSheet!H1" display="Добавить источник финансирования"/>
    <hyperlink ref="AR627" location="RSheet!H1" display="Добавить источник финансирования"/>
    <hyperlink ref="AR630" location="RSheet!H1" display="Добавить источник финансирования"/>
    <hyperlink ref="AR633" location="RSheet!H1" display="Добавить источник финансирования"/>
    <hyperlink ref="AR636" location="RSheet!H1" display="Добавить источник финансирования"/>
    <hyperlink ref="AR639" location="RSheet!H1" display="Добавить источник финансирования"/>
    <hyperlink ref="AR745" location="RSheet!H1" display="Добавить источник финансирования"/>
    <hyperlink ref="AR1001" location="RSheet!H1" display="Добавить источник финансирования"/>
    <hyperlink ref="AR1004" location="RSheet!H1" display="Добавить источник финансирования"/>
    <hyperlink ref="AR606" location="RSheet!H1" display="Добавить источник финансирования"/>
    <hyperlink ref="AR748" location="RSheet!H1" display="Добавить источник финансирования"/>
    <hyperlink ref="AR751" location="RSheet!H1" display="Добавить источник финансирования"/>
    <hyperlink ref="AR754" location="RSheet!H1" display="Добавить источник финансирования"/>
    <hyperlink ref="AR757" location="RSheet!H1" display="Добавить источник финансирования"/>
    <hyperlink ref="AR760" location="RSheet!H1" display="Добавить источник финансирования"/>
    <hyperlink ref="AR763" location="RSheet!H1" display="Добавить источник финансирования"/>
    <hyperlink ref="AR642" location="RSheet!H1" display="Добавить источник финансирования"/>
    <hyperlink ref="AR841" location="RSheet!H1" display="Добавить источник финансирования"/>
    <hyperlink ref="AR844" location="RSheet!H1" display="Добавить источник финансирования"/>
    <hyperlink ref="AR847" location="RSheet!H1" display="Добавить источник финансирования"/>
    <hyperlink ref="AR850" location="RSheet!H1" display="Добавить источник финансирования"/>
    <hyperlink ref="AR766" location="RSheet!H1" display="Добавить источник финансирования"/>
    <hyperlink ref="AR769" location="RSheet!H1" display="Добавить источник финансирования"/>
    <hyperlink ref="AR853" location="RSheet!H1" display="Добавить источник финансирования"/>
    <hyperlink ref="AR772" location="RSheet!H1" display="Добавить источник финансирования"/>
    <hyperlink ref="AR1007" location="RSheet!H1" display="Добавить источник финансирования"/>
    <hyperlink ref="AR609" location="RSheet!H1" display="Добавить источник финансирования"/>
    <hyperlink ref="AR612" location="RSheet!H1" display="Добавить источник финансирования"/>
    <hyperlink ref="AR775" location="RSheet!H1" display="Добавить источник финансирования"/>
    <hyperlink ref="AR778" location="RSheet!H1" display="Добавить источник финансирования"/>
    <hyperlink ref="AR615" location="RSheet!H1" display="Добавить источник финансирования"/>
    <hyperlink ref="AR645" location="RSheet!H1" display="Добавить источник финансирования"/>
    <hyperlink ref="AR781" location="RSheet!H1" display="Добавить источник финансирования"/>
    <hyperlink ref="AR648" location="RSheet!H1" display="Добавить источник финансирования"/>
    <hyperlink ref="AR651" location="RSheet!H1" display="Добавить источник финансирования"/>
    <hyperlink ref="AR654" location="RSheet!H1" display="Добавить источник финансирования"/>
    <hyperlink ref="AR856" location="RSheet!H1" display="Добавить источник финансирования"/>
    <hyperlink ref="AR784" location="RSheet!H1" display="Добавить источник финансирования"/>
    <hyperlink ref="AR787" location="RSheet!H1" display="Добавить источник финансирования"/>
    <hyperlink ref="AR1010" location="RSheet!H1" display="Добавить источник финансирования"/>
    <hyperlink ref="AR790" location="RSheet!H1" display="Добавить источник финансирования"/>
    <hyperlink ref="AR1013" location="RSheet!H1" display="Добавить источник финансирования"/>
    <hyperlink ref="AR793" location="RSheet!H1" display="Добавить источник финансирования"/>
    <hyperlink ref="AR796" location="RSheet!H1" display="Добавить источник финансирования"/>
    <hyperlink ref="AR1016" location="RSheet!H1" display="Добавить источник финансирования"/>
    <hyperlink ref="AR799" location="RSheet!H1" display="Добавить источник финансирования"/>
    <hyperlink ref="AR540" location="RSheet!H1" display="Добавить источник финансирования"/>
    <hyperlink ref="AR1019" location="RSheet!H1" display="Добавить источник финансирования"/>
    <hyperlink ref="AR802" location="RSheet!H1" display="Добавить источник финансирования"/>
    <hyperlink ref="AR805" location="RSheet!H1" display="Добавить источник финансирования"/>
    <hyperlink ref="AR1022" location="RSheet!H1" display="Добавить источник финансирования"/>
    <hyperlink ref="AR808" location="RSheet!H1" display="Добавить источник финансирования"/>
    <hyperlink ref="AR1025" location="RSheet!H1" display="Добавить источник финансирования"/>
    <hyperlink ref="AR811" location="RSheet!H1" display="Добавить источник финансирования"/>
    <hyperlink ref="AR657" location="RSheet!H1" display="Добавить источник финансирования"/>
    <hyperlink ref="AR660" location="RSheet!H1" display="Добавить источник финансирования"/>
    <hyperlink ref="AR663" location="RSheet!H1" display="Добавить источник финансирования"/>
    <hyperlink ref="AR666" location="RSheet!H1" display="Добавить источник финансирования"/>
    <hyperlink ref="AR669" location="RSheet!H1" display="Добавить источник финансирования"/>
    <hyperlink ref="AR672" location="RSheet!H1" display="Добавить источник финансирования"/>
    <hyperlink ref="AR675" location="RSheet!H1" display="Добавить источник финансирования"/>
    <hyperlink ref="AR1028" location="RSheet!H1" display="Добавить источник финансирования"/>
    <hyperlink ref="AR814" location="RSheet!H1" display="Добавить источник финансирования"/>
    <hyperlink ref="AR1031" location="RSheet!H1" display="Добавить источник финансирования"/>
    <hyperlink ref="AR817" location="RSheet!H1" display="Добавить источник финансирования"/>
    <hyperlink ref="AR1034" location="RSheet!H1" display="Добавить источник финансирования"/>
    <hyperlink ref="AR820" location="RSheet!H1" display="Добавить источник финансирования"/>
    <hyperlink ref="AR678" location="RSheet!H1" display="Добавить источник финансирования"/>
    <hyperlink ref="AR1037" location="RSheet!H1" display="Добавить источник финансирования"/>
    <hyperlink ref="AR1040" location="RSheet!H1" display="Добавить источник финансирования"/>
    <hyperlink ref="AR1043" location="RSheet!H1" display="Добавить источник финансирования"/>
    <hyperlink ref="AR823" location="RSheet!H1" display="Добавить источник финансирования"/>
    <hyperlink ref="AR681" location="RSheet!H1" display="Добавить источник финансирования"/>
    <hyperlink ref="AR460" location="RSheet!H1" display="Добавить источник финансирования"/>
    <hyperlink ref="AR242" location="RSheet!H1" display="Добавить источник финансирования"/>
    <hyperlink ref="AR245" location="RSheet!H1" display="Добавить источник финансирования"/>
    <hyperlink ref="AR248" location="RSheet!H1" display="Добавить источник финансирования"/>
    <hyperlink ref="AR251" location="RSheet!H1" display="Добавить источник финансирования"/>
    <hyperlink ref="AR254" location="RSheet!H1" display="Добавить источник финансирования"/>
    <hyperlink ref="AR257" location="RSheet!H1" display="Добавить источник финансирования"/>
    <hyperlink ref="AR260" location="RSheet!H1" display="Добавить источник финансирования"/>
    <hyperlink ref="AR263" location="RSheet!H1" display="Добавить источник финансирования"/>
    <hyperlink ref="AR266" location="RSheet!H1" display="Добавить источник финансирования"/>
    <hyperlink ref="AR269" location="RSheet!H1" display="Добавить источник финансирования"/>
    <hyperlink ref="AR272" location="RSheet!H1" display="Добавить источник финансирования"/>
    <hyperlink ref="AR275" location="RSheet!H1" display="Добавить источник финансирования"/>
    <hyperlink ref="AR278" location="RSheet!H1" display="Добавить источник финансирования"/>
    <hyperlink ref="AR281" location="RSheet!H1" display="Добавить источник финансирования"/>
    <hyperlink ref="AR284" location="RSheet!H1" display="Добавить источник финансирования"/>
    <hyperlink ref="AR287" location="RSheet!H1" display="Добавить источник финансирования"/>
    <hyperlink ref="AR290" location="RSheet!H1" display="Добавить источник финансирования"/>
    <hyperlink ref="AR293" location="RSheet!H1" display="Добавить источник финансирования"/>
    <hyperlink ref="AR296" location="RSheet!H1" display="Добавить источник финансирования"/>
    <hyperlink ref="AR299" location="RSheet!H1" display="Добавить источник финансирования"/>
    <hyperlink ref="AR302" location="RSheet!H1" display="Добавить источник финансирования"/>
    <hyperlink ref="AR305" location="RSheet!H1" display="Добавить источник финансирования"/>
    <hyperlink ref="AR308" location="RSheet!H1" display="Добавить источник финансирования"/>
    <hyperlink ref="AR311" location="RSheet!H1" display="Добавить источник финансирования"/>
    <hyperlink ref="AR314" location="RSheet!H1" display="Добавить источник финансирования"/>
    <hyperlink ref="AR317" location="RSheet!H1" display="Добавить источник финансирования"/>
    <hyperlink ref="AR320" location="RSheet!H1" display="Добавить источник финансирования"/>
    <hyperlink ref="AR323" location="RSheet!H1" display="Добавить источник финансирования"/>
    <hyperlink ref="AR326" location="RSheet!H1" display="Добавить источник финансирования"/>
    <hyperlink ref="AR329" location="RSheet!H1" display="Добавить источник финансирования"/>
    <hyperlink ref="AR332" location="RSheet!H1" display="Добавить источник финансирования"/>
    <hyperlink ref="AR335" location="RSheet!H1" display="Добавить источник финансирования"/>
    <hyperlink ref="AR338" location="RSheet!H1" display="Добавить источник финансирования"/>
    <hyperlink ref="AR341" location="RSheet!H1" display="Добавить источник финансирования"/>
    <hyperlink ref="AR344" location="RSheet!H1" display="Добавить источник финансирования"/>
    <hyperlink ref="AR347" location="RSheet!H1" display="Добавить источник финансирования"/>
    <hyperlink ref="AR350" location="RSheet!H1" display="Добавить источник финансирования"/>
    <hyperlink ref="AR353" location="RSheet!H1" display="Добавить источник финансирования"/>
    <hyperlink ref="AR356" location="RSheet!H1" display="Добавить источник финансирования"/>
    <hyperlink ref="AR1046" location="RSheet!H1" display="Добавить источник финансирования"/>
    <hyperlink ref="AR826" location="RSheet!H1" display="Добавить источник финансирования"/>
    <hyperlink ref="AR1049" location="RSheet!H1" display="Добавить источник финансирования"/>
    <hyperlink ref="AR1052" location="RSheet!H1" display="Добавить источник финансирования"/>
    <hyperlink ref="AR359" location="RSheet!H1" display="Добавить источник финансирования"/>
    <hyperlink ref="AR1055" location="RSheet!H1" display="Добавить источник финансирования"/>
    <hyperlink ref="AR1058" location="RSheet!H1" display="Добавить источник финансирования"/>
    <hyperlink ref="AR1061" location="RSheet!H1" display="Добавить источник финансирования"/>
    <hyperlink ref="AR362" location="RSheet!H1" display="Добавить источник финансирования"/>
    <hyperlink ref="AR1064" location="RSheet!H1" display="Добавить источник финансирования"/>
    <hyperlink ref="AR365" location="RSheet!H1" display="Добавить источник финансирования"/>
    <hyperlink ref="AR368" location="RSheet!H1" display="Добавить источник финансирования"/>
    <hyperlink ref="AR371" location="RSheet!H1" display="Добавить источник финансирования"/>
    <hyperlink ref="AR374" location="RSheet!H1" display="Добавить источник финансирования"/>
    <hyperlink ref="AR463" location="RSheet!H1" display="Добавить источник финансирования"/>
    <hyperlink ref="AR549" location="RSheet!H1" display="Добавить источник финансирования"/>
    <hyperlink ref="AR1088" location="RSheet!H1" display="Добавить источник финансирования"/>
    <hyperlink ref="AR1116" location="RSheet!H1" display="Добавить источник финансирования"/>
    <hyperlink ref="AR1091" location="RSheet!H1" display="Добавить источник финансирования"/>
    <hyperlink ref="AR1094" location="RSheet!H1" display="Добавить источник финансирования"/>
    <hyperlink ref="AR1097" location="RSheet!H1" display="Добавить источник финансирования"/>
    <hyperlink ref="AR1100" location="RSheet!H1" display="Добавить источник финансирования"/>
    <hyperlink ref="AR1103" location="RSheet!H1" display="Добавить источник финансирования"/>
    <hyperlink ref="AR1106" location="RSheet!H1" display="Добавить источник финансирования"/>
    <hyperlink ref="AR1109" location="RSheet!H1" display="Добавить источник финансирования"/>
    <hyperlink ref="AR1119" location="RSheet!H1" display="Добавить источник финансирования"/>
    <hyperlink ref="AR1122" location="RSheet!H1" display="Добавить источник финансирования"/>
    <hyperlink ref="AR1125" location="RSheet!H1" display="Добавить источник финансирования"/>
    <hyperlink ref="AR1128" location="RSheet!H1" display="Добавить источник финансирования"/>
    <hyperlink ref="AR1131" location="RSheet!H1" display="Добавить источник финансирования"/>
    <hyperlink ref="AR1134" location="RSheet!H1" display="Добавить источник финансирования"/>
    <hyperlink ref="AR1137" location="RSheet!H1" display="Добавить источник финансирования"/>
    <hyperlink ref="AR377" location="RSheet!H1" display="Добавить источник финансирования"/>
    <hyperlink ref="AR829" location="RSheet!H1" display="Добавить источник финансирования"/>
    <hyperlink ref="AR684" location="RSheet!H1" display="Добавить источник финансирования"/>
    <hyperlink ref="AR859" location="RSheet!H1" display="Добавить источник финансирования"/>
    <hyperlink ref="AR1067" location="RSheet!H1" display="Добавить источник финансирования"/>
    <hyperlink ref="AR687" location="RSheet!H1" display="Добавить источник финансирования"/>
    <hyperlink ref="AR690" location="RSheet!H1" display="Добавить источник финансирования"/>
    <hyperlink ref="AR693" location="RSheet!H1" display="Добавить источник финансирования"/>
    <hyperlink ref="AR696" location="RSheet!H1" display="Добавить источник финансирования"/>
    <hyperlink ref="AR699" location="RSheet!H1" display="Добавить источник финансирования"/>
    <hyperlink ref="AR702" location="RSheet!H1" display="Добавить источник финансирования"/>
    <hyperlink ref="AR705" location="RSheet!H1" display="Добавить источник финансирования"/>
    <hyperlink ref="AR380" location="RSheet!H1" display="Добавить источник финансирования"/>
    <hyperlink ref="AR1070" location="RSheet!H1" display="Добавить источник финансирования"/>
    <hyperlink ref="AR543" location="RSheet!H1" display="Добавить источник финансирования"/>
    <hyperlink ref="AR862" location="RSheet!H1" display="Добавить источник финансирования"/>
    <hyperlink ref="AR1073" location="RSheet!H1" display="Добавить источник финансирования"/>
    <hyperlink ref="AR1076" location="RSheet!H1" display="Добавить источник финансирования"/>
    <hyperlink ref="AR1079" location="RSheet!H1" display="Добавить источник финансирования"/>
    <hyperlink ref="AR708" location="RSheet!H1" display="Добавить источник финансирования"/>
    <hyperlink ref="AR711" location="RSheet!H1" display="Добавить источник финансирования"/>
    <hyperlink ref="AR714" location="RSheet!H1" display="Добавить источник финансирования"/>
    <hyperlink ref="AR717" location="RSheet!H1" display="Добавить источник финансирования"/>
    <hyperlink ref="AR720" location="RSheet!H1" display="Добавить источник финансирования"/>
    <hyperlink ref="AR723" location="RSheet!H1" display="Добавить источник финансирования"/>
    <hyperlink ref="AR726" location="RSheet!H1" display="Добавить источник финансирования"/>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X397"/>
  <sheetViews>
    <sheetView tabSelected="1" view="pageBreakPreview" zoomScale="60" zoomScalePageLayoutView="0" workbookViewId="0" topLeftCell="A1">
      <selection activeCell="Z8" sqref="Z8"/>
    </sheetView>
  </sheetViews>
  <sheetFormatPr defaultColWidth="9.00390625" defaultRowHeight="12.75" outlineLevelRow="2" outlineLevelCol="1"/>
  <cols>
    <col min="1" max="1" width="8.75390625" style="1" customWidth="1"/>
    <col min="2" max="2" width="0" style="2" hidden="1" customWidth="1"/>
    <col min="3" max="3" width="54.875" style="2" customWidth="1"/>
    <col min="4" max="4" width="9.625" style="2" customWidth="1"/>
    <col min="5" max="5" width="17.875" style="2" customWidth="1"/>
    <col min="6" max="6" width="13.375" style="3" customWidth="1"/>
    <col min="7" max="7" width="13.125" style="5" customWidth="1" outlineLevel="1"/>
    <col min="8" max="8" width="13.375" style="6" customWidth="1" outlineLevel="1"/>
    <col min="9" max="9" width="9.25390625" style="5" customWidth="1" outlineLevel="1"/>
    <col min="10" max="10" width="11.00390625" style="4" customWidth="1" outlineLevel="1"/>
    <col min="11" max="11" width="16.625" style="7" customWidth="1"/>
    <col min="12" max="12" width="16.875" style="7" customWidth="1"/>
    <col min="13" max="13" width="15.375" style="7" customWidth="1" outlineLevel="1"/>
    <col min="14" max="14" width="17.00390625" style="7" customWidth="1" outlineLevel="1"/>
    <col min="15" max="15" width="16.875" style="7" customWidth="1" outlineLevel="1"/>
    <col min="16" max="16" width="16.625" style="7" customWidth="1" outlineLevel="1"/>
    <col min="17" max="17" width="17.25390625" style="7" customWidth="1"/>
    <col min="18" max="18" width="17.25390625" style="7" customWidth="1" outlineLevel="1"/>
    <col min="19" max="19" width="16.125" style="7" customWidth="1" outlineLevel="1"/>
    <col min="20" max="20" width="16.75390625" style="7" customWidth="1" outlineLevel="1"/>
    <col min="21" max="21" width="15.875" style="7" customWidth="1" outlineLevel="1"/>
    <col min="22" max="22" width="18.75390625" style="7" customWidth="1"/>
    <col min="23" max="23" width="12.875" style="7" customWidth="1" outlineLevel="1"/>
    <col min="24" max="24" width="13.625" style="7" customWidth="1" outlineLevel="1"/>
    <col min="25" max="25" width="12.875" style="7" customWidth="1" outlineLevel="1"/>
    <col min="26" max="26" width="12.00390625" style="7" customWidth="1" outlineLevel="1"/>
    <col min="27" max="27" width="26.875" style="8" hidden="1" customWidth="1"/>
    <col min="28" max="29" width="9.125" style="2" customWidth="1"/>
    <col min="30" max="30" width="20.75390625" style="2" bestFit="1" customWidth="1"/>
    <col min="31" max="16384" width="9.125" style="2" customWidth="1"/>
  </cols>
  <sheetData>
    <row r="1" ht="30" customHeight="1">
      <c r="Z1" s="200" t="s">
        <v>1012</v>
      </c>
    </row>
    <row r="2" ht="27" customHeight="1">
      <c r="Z2" s="8"/>
    </row>
    <row r="3" spans="3:26" s="9" customFormat="1" ht="17.25" customHeight="1">
      <c r="C3" s="10"/>
      <c r="D3" s="11"/>
      <c r="E3" s="11"/>
      <c r="F3" s="12"/>
      <c r="G3" s="12"/>
      <c r="H3" s="13"/>
      <c r="I3" s="13"/>
      <c r="J3" s="13"/>
      <c r="K3" s="13"/>
      <c r="L3" s="13"/>
      <c r="M3" s="13"/>
      <c r="N3" s="13"/>
      <c r="O3" s="13"/>
      <c r="P3" s="13"/>
      <c r="U3" s="13"/>
      <c r="V3" s="13"/>
      <c r="X3" s="13"/>
      <c r="Y3" s="13"/>
      <c r="Z3" s="199" t="s">
        <v>0</v>
      </c>
    </row>
    <row r="4" spans="2:26" s="9" customFormat="1" ht="17.25" customHeight="1">
      <c r="B4" s="57"/>
      <c r="C4" s="10"/>
      <c r="D4" s="11"/>
      <c r="E4" s="11"/>
      <c r="F4" s="12"/>
      <c r="G4" s="12"/>
      <c r="H4" s="13"/>
      <c r="I4" s="13"/>
      <c r="J4" s="13"/>
      <c r="K4" s="13"/>
      <c r="L4" s="13"/>
      <c r="M4" s="13"/>
      <c r="N4" s="13"/>
      <c r="O4" s="13"/>
      <c r="P4" s="13"/>
      <c r="U4" s="13"/>
      <c r="V4" s="13"/>
      <c r="X4" s="13"/>
      <c r="Y4" s="13"/>
      <c r="Z4" s="199" t="s">
        <v>18</v>
      </c>
    </row>
    <row r="5" spans="3:26" s="9" customFormat="1" ht="17.25" customHeight="1">
      <c r="C5" s="10"/>
      <c r="D5" s="11"/>
      <c r="E5" s="11"/>
      <c r="F5" s="12"/>
      <c r="G5" s="12"/>
      <c r="H5" s="13"/>
      <c r="I5" s="13"/>
      <c r="J5" s="13"/>
      <c r="K5" s="13"/>
      <c r="L5" s="13"/>
      <c r="M5" s="13"/>
      <c r="N5" s="13"/>
      <c r="O5" s="13"/>
      <c r="P5" s="13"/>
      <c r="U5" s="13"/>
      <c r="V5" s="13"/>
      <c r="X5" s="13"/>
      <c r="Y5" s="13"/>
      <c r="Z5" s="199"/>
    </row>
    <row r="6" spans="3:26" s="9" customFormat="1" ht="17.25" customHeight="1">
      <c r="C6" s="10"/>
      <c r="D6" s="11"/>
      <c r="E6" s="11"/>
      <c r="F6" s="12"/>
      <c r="G6" s="12"/>
      <c r="H6" s="13"/>
      <c r="I6" s="13"/>
      <c r="J6" s="13"/>
      <c r="K6" s="13"/>
      <c r="L6" s="13"/>
      <c r="M6" s="13"/>
      <c r="N6" s="13"/>
      <c r="O6" s="13"/>
      <c r="P6" s="13"/>
      <c r="U6" s="13"/>
      <c r="V6" s="13"/>
      <c r="X6" s="13"/>
      <c r="Y6" s="13"/>
      <c r="Z6" s="199" t="s">
        <v>1</v>
      </c>
    </row>
    <row r="7" spans="3:26" s="9" customFormat="1" ht="29.25" customHeight="1">
      <c r="C7" s="10"/>
      <c r="D7" s="11"/>
      <c r="E7" s="11"/>
      <c r="F7" s="12"/>
      <c r="G7" s="12"/>
      <c r="H7" s="13"/>
      <c r="I7" s="13"/>
      <c r="J7" s="13"/>
      <c r="K7" s="13"/>
      <c r="L7" s="13"/>
      <c r="M7" s="13"/>
      <c r="N7" s="13"/>
      <c r="O7" s="13"/>
      <c r="P7" s="13"/>
      <c r="U7" s="13"/>
      <c r="V7" s="13"/>
      <c r="X7" s="13"/>
      <c r="Y7" s="13"/>
      <c r="Z7" s="199" t="s">
        <v>1013</v>
      </c>
    </row>
    <row r="8" spans="1:26" ht="23.25" customHeight="1">
      <c r="A8" s="202" t="s">
        <v>922</v>
      </c>
      <c r="B8" s="202"/>
      <c r="C8" s="202"/>
      <c r="D8" s="202"/>
      <c r="E8" s="202"/>
      <c r="F8" s="202"/>
      <c r="G8" s="202"/>
      <c r="H8" s="202"/>
      <c r="I8" s="202"/>
      <c r="J8" s="202"/>
      <c r="K8" s="202"/>
      <c r="L8" s="202"/>
      <c r="M8" s="202"/>
      <c r="N8" s="202"/>
      <c r="O8" s="202"/>
      <c r="P8" s="202"/>
      <c r="Q8" s="202"/>
      <c r="R8" s="202"/>
      <c r="S8" s="202"/>
      <c r="T8" s="202"/>
      <c r="U8" s="202"/>
      <c r="V8" s="203"/>
      <c r="W8" s="203"/>
      <c r="X8" s="203"/>
      <c r="Y8" s="203"/>
      <c r="Z8" s="204"/>
    </row>
    <row r="9" spans="20:26" ht="16.5" customHeight="1" thickBot="1">
      <c r="T9" s="14"/>
      <c r="V9" s="13"/>
      <c r="W9" s="13"/>
      <c r="X9" s="13"/>
      <c r="Y9" s="13"/>
      <c r="Z9" s="201" t="s">
        <v>898</v>
      </c>
    </row>
    <row r="10" spans="1:232" ht="91.5" customHeight="1">
      <c r="A10" s="15" t="s">
        <v>2</v>
      </c>
      <c r="B10" s="16" t="s">
        <v>3</v>
      </c>
      <c r="C10" s="17" t="s">
        <v>4</v>
      </c>
      <c r="D10" s="18" t="s">
        <v>5</v>
      </c>
      <c r="E10" s="18" t="s">
        <v>6</v>
      </c>
      <c r="F10" s="19" t="s">
        <v>7</v>
      </c>
      <c r="G10" s="21" t="s">
        <v>895</v>
      </c>
      <c r="H10" s="22" t="s">
        <v>8</v>
      </c>
      <c r="I10" s="21" t="s">
        <v>10</v>
      </c>
      <c r="J10" s="20" t="s">
        <v>9</v>
      </c>
      <c r="K10" s="23" t="s">
        <v>11</v>
      </c>
      <c r="L10" s="23" t="s">
        <v>896</v>
      </c>
      <c r="M10" s="23" t="s">
        <v>12</v>
      </c>
      <c r="N10" s="23" t="s">
        <v>13</v>
      </c>
      <c r="O10" s="23" t="s">
        <v>14</v>
      </c>
      <c r="P10" s="23" t="s">
        <v>15</v>
      </c>
      <c r="Q10" s="23" t="s">
        <v>897</v>
      </c>
      <c r="R10" s="23" t="s">
        <v>12</v>
      </c>
      <c r="S10" s="23" t="s">
        <v>13</v>
      </c>
      <c r="T10" s="23" t="s">
        <v>14</v>
      </c>
      <c r="U10" s="23" t="s">
        <v>15</v>
      </c>
      <c r="V10" s="23" t="s">
        <v>1011</v>
      </c>
      <c r="W10" s="23" t="s">
        <v>12</v>
      </c>
      <c r="X10" s="23" t="s">
        <v>13</v>
      </c>
      <c r="Y10" s="23" t="s">
        <v>14</v>
      </c>
      <c r="Z10" s="23" t="s">
        <v>15</v>
      </c>
      <c r="AA10" s="208" t="s">
        <v>956</v>
      </c>
      <c r="AB10" s="24"/>
      <c r="AC10" s="24"/>
      <c r="AD10" s="24"/>
      <c r="AE10" s="24"/>
      <c r="AF10" s="24"/>
      <c r="AG10" s="24"/>
      <c r="AH10" s="24"/>
      <c r="AI10" s="24"/>
      <c r="AJ10" s="24"/>
      <c r="AK10" s="24"/>
      <c r="AL10" s="24"/>
      <c r="AM10" s="24"/>
      <c r="AN10" s="24"/>
      <c r="AO10" s="24"/>
      <c r="AP10" s="24"/>
      <c r="AQ10" s="24"/>
      <c r="AR10" s="24"/>
      <c r="AS10" s="24"/>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row>
    <row r="11" spans="1:232" s="162" customFormat="1" ht="30" customHeight="1">
      <c r="A11" s="26"/>
      <c r="B11" s="27"/>
      <c r="C11" s="28" t="s">
        <v>24</v>
      </c>
      <c r="D11" s="29"/>
      <c r="E11" s="29"/>
      <c r="F11" s="30"/>
      <c r="G11" s="29"/>
      <c r="H11" s="155"/>
      <c r="I11" s="29"/>
      <c r="J11" s="29"/>
      <c r="K11" s="155">
        <f>K13+K16+K57</f>
        <v>50861.52533</v>
      </c>
      <c r="L11" s="155">
        <f>L13+L16+L57</f>
        <v>38886.3147</v>
      </c>
      <c r="M11" s="33"/>
      <c r="N11" s="33"/>
      <c r="O11" s="33"/>
      <c r="P11" s="33"/>
      <c r="Q11" s="155">
        <f>Q13+Q16+Q57</f>
        <v>33341.4596</v>
      </c>
      <c r="R11" s="155"/>
      <c r="S11" s="155"/>
      <c r="T11" s="155"/>
      <c r="U11" s="155"/>
      <c r="V11" s="155">
        <f>V13+V16+V57</f>
        <v>43739.02520000001</v>
      </c>
      <c r="W11" s="155"/>
      <c r="X11" s="155"/>
      <c r="Y11" s="155"/>
      <c r="Z11" s="155"/>
      <c r="AA11" s="187"/>
      <c r="AB11" s="156"/>
      <c r="AC11" s="156"/>
      <c r="AD11" s="156"/>
      <c r="AE11" s="34"/>
      <c r="AF11" s="34"/>
      <c r="AG11" s="34"/>
      <c r="AH11" s="34"/>
      <c r="AI11" s="34"/>
      <c r="AJ11" s="34"/>
      <c r="AK11" s="34"/>
      <c r="AL11" s="34"/>
      <c r="AM11" s="34"/>
      <c r="AN11" s="34"/>
      <c r="AO11" s="34"/>
      <c r="AP11" s="34"/>
      <c r="AQ11" s="34"/>
      <c r="AR11" s="34"/>
      <c r="AS11" s="34"/>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35"/>
      <c r="GC11" s="35"/>
      <c r="GD11" s="35"/>
      <c r="GE11" s="35"/>
      <c r="GF11" s="35"/>
      <c r="GG11" s="35"/>
      <c r="GH11" s="35"/>
      <c r="GI11" s="35"/>
      <c r="GJ11" s="35"/>
      <c r="GK11" s="35"/>
      <c r="GL11" s="35"/>
      <c r="GM11" s="35"/>
      <c r="GN11" s="35"/>
      <c r="GO11" s="35"/>
      <c r="GP11" s="35"/>
      <c r="GQ11" s="35"/>
      <c r="GR11" s="35"/>
      <c r="GS11" s="35"/>
      <c r="GT11" s="35"/>
      <c r="GU11" s="35"/>
      <c r="GV11" s="35"/>
      <c r="GW11" s="35"/>
      <c r="GX11" s="35"/>
      <c r="GY11" s="35"/>
      <c r="GZ11" s="35"/>
      <c r="HA11" s="35"/>
      <c r="HB11" s="35"/>
      <c r="HC11" s="35"/>
      <c r="HD11" s="35"/>
      <c r="HE11" s="35"/>
      <c r="HF11" s="35"/>
      <c r="HG11" s="35"/>
      <c r="HH11" s="35"/>
      <c r="HI11" s="35"/>
      <c r="HJ11" s="35"/>
      <c r="HK11" s="35"/>
      <c r="HL11" s="35"/>
      <c r="HM11" s="35"/>
      <c r="HN11" s="35"/>
      <c r="HO11" s="35"/>
      <c r="HP11" s="35"/>
      <c r="HQ11" s="35"/>
      <c r="HR11" s="35"/>
      <c r="HS11" s="35"/>
      <c r="HT11" s="35"/>
      <c r="HU11" s="35"/>
      <c r="HV11" s="35"/>
      <c r="HW11" s="35"/>
      <c r="HX11" s="35"/>
    </row>
    <row r="12" spans="1:232" s="162" customFormat="1" ht="30" customHeight="1">
      <c r="A12" s="26"/>
      <c r="B12" s="27"/>
      <c r="C12" s="148" t="s">
        <v>921</v>
      </c>
      <c r="D12" s="150"/>
      <c r="E12" s="150"/>
      <c r="F12" s="151"/>
      <c r="G12" s="150"/>
      <c r="H12" s="153"/>
      <c r="I12" s="150"/>
      <c r="J12" s="152"/>
      <c r="K12" s="155">
        <f>K13+K57</f>
        <v>15932.762941176463</v>
      </c>
      <c r="L12" s="155">
        <f>L13+L57</f>
        <v>10962.589999999993</v>
      </c>
      <c r="M12" s="154"/>
      <c r="N12" s="154"/>
      <c r="O12" s="154"/>
      <c r="P12" s="154"/>
      <c r="Q12" s="155">
        <f>Q13+Q57</f>
        <v>9639.82</v>
      </c>
      <c r="R12" s="154"/>
      <c r="S12" s="154"/>
      <c r="T12" s="154"/>
      <c r="U12" s="154"/>
      <c r="V12" s="155">
        <f>V13+V57</f>
        <v>11574.720000000001</v>
      </c>
      <c r="W12" s="155"/>
      <c r="X12" s="155"/>
      <c r="Y12" s="155"/>
      <c r="Z12" s="155"/>
      <c r="AA12" s="188"/>
      <c r="AB12" s="34"/>
      <c r="AC12" s="34"/>
      <c r="AD12" s="34"/>
      <c r="AE12" s="34"/>
      <c r="AF12" s="34"/>
      <c r="AG12" s="34"/>
      <c r="AH12" s="34"/>
      <c r="AI12" s="34"/>
      <c r="AJ12" s="34"/>
      <c r="AK12" s="34"/>
      <c r="AL12" s="34"/>
      <c r="AM12" s="34"/>
      <c r="AN12" s="34"/>
      <c r="AO12" s="34"/>
      <c r="AP12" s="34"/>
      <c r="AQ12" s="34"/>
      <c r="AR12" s="34"/>
      <c r="AS12" s="34"/>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35"/>
      <c r="GC12" s="35"/>
      <c r="GD12" s="35"/>
      <c r="GE12" s="35"/>
      <c r="GF12" s="35"/>
      <c r="GG12" s="35"/>
      <c r="GH12" s="35"/>
      <c r="GI12" s="35"/>
      <c r="GJ12" s="35"/>
      <c r="GK12" s="35"/>
      <c r="GL12" s="35"/>
      <c r="GM12" s="35"/>
      <c r="GN12" s="35"/>
      <c r="GO12" s="35"/>
      <c r="GP12" s="35"/>
      <c r="GQ12" s="35"/>
      <c r="GR12" s="35"/>
      <c r="GS12" s="35"/>
      <c r="GT12" s="35"/>
      <c r="GU12" s="35"/>
      <c r="GV12" s="35"/>
      <c r="GW12" s="35"/>
      <c r="GX12" s="35"/>
      <c r="GY12" s="35"/>
      <c r="GZ12" s="35"/>
      <c r="HA12" s="35"/>
      <c r="HB12" s="35"/>
      <c r="HC12" s="35"/>
      <c r="HD12" s="35"/>
      <c r="HE12" s="35"/>
      <c r="HF12" s="35"/>
      <c r="HG12" s="35"/>
      <c r="HH12" s="35"/>
      <c r="HI12" s="35"/>
      <c r="HJ12" s="35"/>
      <c r="HK12" s="35"/>
      <c r="HL12" s="35"/>
      <c r="HM12" s="35"/>
      <c r="HN12" s="35"/>
      <c r="HO12" s="35"/>
      <c r="HP12" s="35"/>
      <c r="HQ12" s="35"/>
      <c r="HR12" s="35"/>
      <c r="HS12" s="35"/>
      <c r="HT12" s="35"/>
      <c r="HU12" s="35"/>
      <c r="HV12" s="35"/>
      <c r="HW12" s="35"/>
      <c r="HX12" s="35"/>
    </row>
    <row r="13" spans="1:232" s="163" customFormat="1" ht="30" customHeight="1">
      <c r="A13" s="36">
        <v>1</v>
      </c>
      <c r="B13" s="37"/>
      <c r="C13" s="148" t="s">
        <v>899</v>
      </c>
      <c r="D13" s="37"/>
      <c r="E13" s="37"/>
      <c r="F13" s="30"/>
      <c r="G13" s="29"/>
      <c r="H13" s="32"/>
      <c r="I13" s="29"/>
      <c r="J13" s="31"/>
      <c r="K13" s="155">
        <f aca="true" t="shared" si="0" ref="K13:P13">K14+K25+K15</f>
        <v>10997.862941176463</v>
      </c>
      <c r="L13" s="155">
        <f t="shared" si="0"/>
        <v>9462.589999999993</v>
      </c>
      <c r="M13" s="155">
        <f t="shared" si="0"/>
        <v>2365.647499999998</v>
      </c>
      <c r="N13" s="155">
        <f t="shared" si="0"/>
        <v>2749.465735294116</v>
      </c>
      <c r="O13" s="155">
        <f t="shared" si="0"/>
        <v>2749.465735294116</v>
      </c>
      <c r="P13" s="155">
        <f t="shared" si="0"/>
        <v>2749.465735294116</v>
      </c>
      <c r="Q13" s="155">
        <f>Q14+Q15+Q25</f>
        <v>8139.82</v>
      </c>
      <c r="R13" s="155">
        <f aca="true" t="shared" si="1" ref="R13:W13">R14+R15+R25</f>
        <v>2034.955</v>
      </c>
      <c r="S13" s="155">
        <f t="shared" si="1"/>
        <v>2034.955</v>
      </c>
      <c r="T13" s="155">
        <f t="shared" si="1"/>
        <v>2034.955</v>
      </c>
      <c r="U13" s="155">
        <f t="shared" si="1"/>
        <v>2034.955</v>
      </c>
      <c r="V13" s="155">
        <f>V14+V25+V15</f>
        <v>8139.820000000001</v>
      </c>
      <c r="W13" s="155">
        <f t="shared" si="1"/>
        <v>762.71</v>
      </c>
      <c r="X13" s="155">
        <f>X14+X15+X25</f>
        <v>0</v>
      </c>
      <c r="Y13" s="155">
        <f>Y14+Y15+Y25</f>
        <v>5258.47</v>
      </c>
      <c r="Z13" s="155">
        <f>Z14+Z15+Z25</f>
        <v>2118.64</v>
      </c>
      <c r="AA13" s="189"/>
      <c r="AB13" s="38"/>
      <c r="AC13" s="38"/>
      <c r="AD13" s="38"/>
      <c r="AE13" s="38"/>
      <c r="AF13" s="38"/>
      <c r="AG13" s="38"/>
      <c r="AH13" s="38"/>
      <c r="AI13" s="38"/>
      <c r="AJ13" s="38"/>
      <c r="AK13" s="38"/>
      <c r="AL13" s="38"/>
      <c r="AM13" s="38"/>
      <c r="AN13" s="38"/>
      <c r="AO13" s="38"/>
      <c r="AP13" s="38"/>
      <c r="AQ13" s="38"/>
      <c r="AR13" s="38"/>
      <c r="AS13" s="38"/>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row>
    <row r="14" spans="1:232" ht="39.75" customHeight="1" outlineLevel="2">
      <c r="A14" s="40" t="s">
        <v>904</v>
      </c>
      <c r="B14" s="41"/>
      <c r="C14" s="164" t="s">
        <v>923</v>
      </c>
      <c r="D14" s="42">
        <v>2014</v>
      </c>
      <c r="E14" s="42">
        <v>2014</v>
      </c>
      <c r="F14" s="157" t="s">
        <v>957</v>
      </c>
      <c r="G14" s="157">
        <v>0.25</v>
      </c>
      <c r="H14" s="157">
        <v>0.25</v>
      </c>
      <c r="I14" s="157">
        <v>1</v>
      </c>
      <c r="J14" s="157"/>
      <c r="K14" s="169">
        <f>3800</f>
        <v>3800</v>
      </c>
      <c r="L14" s="169">
        <f>K14*0.85</f>
        <v>3230</v>
      </c>
      <c r="M14" s="169">
        <f>L14*25%</f>
        <v>807.5</v>
      </c>
      <c r="N14" s="169">
        <f>K14*25%</f>
        <v>950</v>
      </c>
      <c r="O14" s="169">
        <f>K14*25%</f>
        <v>950</v>
      </c>
      <c r="P14" s="169">
        <f>K14*25%</f>
        <v>950</v>
      </c>
      <c r="Q14" s="169">
        <v>2118.64</v>
      </c>
      <c r="R14" s="169">
        <f>Q14*25%</f>
        <v>529.66</v>
      </c>
      <c r="S14" s="169">
        <f>Q14*25%</f>
        <v>529.66</v>
      </c>
      <c r="T14" s="169">
        <f>Q14*25%</f>
        <v>529.66</v>
      </c>
      <c r="U14" s="169">
        <f>Q14*25%</f>
        <v>529.66</v>
      </c>
      <c r="V14" s="191">
        <f>Q14</f>
        <v>2118.64</v>
      </c>
      <c r="W14" s="191"/>
      <c r="X14" s="191"/>
      <c r="Y14" s="191"/>
      <c r="Z14" s="191">
        <f>V14</f>
        <v>2118.64</v>
      </c>
      <c r="AA14" s="197" t="s">
        <v>945</v>
      </c>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row>
    <row r="15" spans="1:232" ht="30" customHeight="1" outlineLevel="2">
      <c r="A15" s="40" t="s">
        <v>982</v>
      </c>
      <c r="B15" s="41"/>
      <c r="C15" s="164" t="s">
        <v>983</v>
      </c>
      <c r="D15" s="42">
        <v>2013</v>
      </c>
      <c r="E15" s="42">
        <v>2014</v>
      </c>
      <c r="F15" s="157" t="s">
        <v>984</v>
      </c>
      <c r="G15" s="157">
        <v>0.04</v>
      </c>
      <c r="H15" s="157">
        <v>0.04</v>
      </c>
      <c r="I15" s="157">
        <v>1</v>
      </c>
      <c r="J15" s="157"/>
      <c r="K15" s="169">
        <v>762.71</v>
      </c>
      <c r="L15" s="169">
        <v>762.71</v>
      </c>
      <c r="M15" s="169">
        <f>L15*25%</f>
        <v>190.6775</v>
      </c>
      <c r="N15" s="169">
        <f>K15*25%</f>
        <v>190.6775</v>
      </c>
      <c r="O15" s="169">
        <f>K15*25%</f>
        <v>190.6775</v>
      </c>
      <c r="P15" s="169">
        <f>K15*25%</f>
        <v>190.6775</v>
      </c>
      <c r="Q15" s="169">
        <v>762.71</v>
      </c>
      <c r="R15" s="169">
        <f>Q15*25%</f>
        <v>190.6775</v>
      </c>
      <c r="S15" s="169">
        <f>Q15*25%</f>
        <v>190.6775</v>
      </c>
      <c r="T15" s="169">
        <f>Q15*25%</f>
        <v>190.6775</v>
      </c>
      <c r="U15" s="171">
        <f>Q15*25%</f>
        <v>190.6775</v>
      </c>
      <c r="V15" s="191">
        <f>Q15</f>
        <v>762.71</v>
      </c>
      <c r="W15" s="196">
        <f>V15</f>
        <v>762.71</v>
      </c>
      <c r="X15" s="155"/>
      <c r="Y15" s="155"/>
      <c r="Z15" s="155"/>
      <c r="AA15" s="197" t="s">
        <v>945</v>
      </c>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row>
    <row r="16" spans="1:232" ht="42.75" customHeight="1" outlineLevel="2">
      <c r="A16" s="40"/>
      <c r="B16" s="41"/>
      <c r="C16" s="198" t="s">
        <v>903</v>
      </c>
      <c r="D16" s="42"/>
      <c r="E16" s="42"/>
      <c r="F16" s="44"/>
      <c r="G16" s="45"/>
      <c r="H16" s="157"/>
      <c r="I16" s="157"/>
      <c r="J16" s="157"/>
      <c r="K16" s="155">
        <f>K17+K22+K24-K25</f>
        <v>34928.76238882353</v>
      </c>
      <c r="L16" s="155">
        <f>L17+L22+L24-L25</f>
        <v>27923.72470000001</v>
      </c>
      <c r="M16" s="155"/>
      <c r="N16" s="155"/>
      <c r="O16" s="155"/>
      <c r="P16" s="155"/>
      <c r="Q16" s="155">
        <f>Q17+Q22+Q24-Q25</f>
        <v>23701.639600000006</v>
      </c>
      <c r="R16" s="155"/>
      <c r="S16" s="155"/>
      <c r="T16" s="155"/>
      <c r="U16" s="155"/>
      <c r="V16" s="155">
        <f>V17+V22+V24</f>
        <v>32164.305200000006</v>
      </c>
      <c r="W16" s="155"/>
      <c r="X16" s="155"/>
      <c r="Y16" s="155"/>
      <c r="Z16" s="155"/>
      <c r="AA16" s="190"/>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row>
    <row r="17" spans="1:232" s="163" customFormat="1" ht="30" customHeight="1">
      <c r="A17" s="40"/>
      <c r="B17" s="37"/>
      <c r="C17" s="148" t="s">
        <v>901</v>
      </c>
      <c r="D17" s="37"/>
      <c r="E17" s="37"/>
      <c r="F17" s="30"/>
      <c r="G17" s="29"/>
      <c r="H17" s="157"/>
      <c r="I17" s="157"/>
      <c r="J17" s="157"/>
      <c r="K17" s="155">
        <f>SUM(K19:K21)</f>
        <v>5853.9786</v>
      </c>
      <c r="L17" s="155">
        <f>SUM(L19:L21)</f>
        <v>5499.572</v>
      </c>
      <c r="M17" s="155">
        <f>SUM(M19:M19)</f>
        <v>273.305</v>
      </c>
      <c r="N17" s="155">
        <f>SUM(N19:N19)</f>
        <v>273.305</v>
      </c>
      <c r="O17" s="155">
        <f>SUM(O19:O19)</f>
        <v>273.305</v>
      </c>
      <c r="P17" s="155">
        <f>SUM(P19:P19)</f>
        <v>273.305</v>
      </c>
      <c r="Q17" s="155">
        <f aca="true" t="shared" si="2" ref="Q17:Z17">SUM(Q19:Q21)</f>
        <v>4316.0981</v>
      </c>
      <c r="R17" s="155">
        <f t="shared" si="2"/>
        <v>1079.024525</v>
      </c>
      <c r="S17" s="155">
        <f t="shared" si="2"/>
        <v>1079.024525</v>
      </c>
      <c r="T17" s="155">
        <f t="shared" si="2"/>
        <v>1079.024525</v>
      </c>
      <c r="U17" s="155">
        <f t="shared" si="2"/>
        <v>1079.024525</v>
      </c>
      <c r="V17" s="155">
        <f t="shared" si="2"/>
        <v>3854.6591</v>
      </c>
      <c r="W17" s="155">
        <f t="shared" si="2"/>
        <v>0</v>
      </c>
      <c r="X17" s="155">
        <f t="shared" si="2"/>
        <v>0</v>
      </c>
      <c r="Y17" s="155">
        <f t="shared" si="2"/>
        <v>3854.6591</v>
      </c>
      <c r="Z17" s="155">
        <f t="shared" si="2"/>
        <v>0</v>
      </c>
      <c r="AA17" s="189"/>
      <c r="AB17" s="38"/>
      <c r="AC17" s="38"/>
      <c r="AD17" s="38"/>
      <c r="AE17" s="38"/>
      <c r="AF17" s="38"/>
      <c r="AG17" s="38"/>
      <c r="AH17" s="38"/>
      <c r="AI17" s="38"/>
      <c r="AJ17" s="38"/>
      <c r="AK17" s="38"/>
      <c r="AL17" s="38"/>
      <c r="AM17" s="38"/>
      <c r="AN17" s="38"/>
      <c r="AO17" s="38"/>
      <c r="AP17" s="38"/>
      <c r="AQ17" s="38"/>
      <c r="AR17" s="38"/>
      <c r="AS17" s="38"/>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row>
    <row r="18" spans="1:232" s="163" customFormat="1" ht="30" customHeight="1">
      <c r="A18" s="40" t="s">
        <v>964</v>
      </c>
      <c r="B18" s="37"/>
      <c r="C18" s="160" t="s">
        <v>946</v>
      </c>
      <c r="D18" s="37"/>
      <c r="E18" s="37"/>
      <c r="F18" s="30"/>
      <c r="G18" s="29"/>
      <c r="H18" s="157"/>
      <c r="I18" s="157"/>
      <c r="J18" s="157"/>
      <c r="K18" s="158"/>
      <c r="L18" s="158"/>
      <c r="M18" s="158"/>
      <c r="N18" s="158"/>
      <c r="O18" s="158"/>
      <c r="P18" s="158"/>
      <c r="Q18" s="158"/>
      <c r="R18" s="158"/>
      <c r="S18" s="158"/>
      <c r="T18" s="158"/>
      <c r="U18" s="158"/>
      <c r="V18" s="33"/>
      <c r="W18" s="33"/>
      <c r="X18" s="33"/>
      <c r="Y18" s="33"/>
      <c r="Z18" s="33"/>
      <c r="AA18" s="189"/>
      <c r="AB18" s="38"/>
      <c r="AC18" s="38"/>
      <c r="AD18" s="38"/>
      <c r="AE18" s="38"/>
      <c r="AF18" s="38"/>
      <c r="AG18" s="38"/>
      <c r="AH18" s="38"/>
      <c r="AI18" s="38"/>
      <c r="AJ18" s="38"/>
      <c r="AK18" s="38"/>
      <c r="AL18" s="38"/>
      <c r="AM18" s="38"/>
      <c r="AN18" s="38"/>
      <c r="AO18" s="38"/>
      <c r="AP18" s="38"/>
      <c r="AQ18" s="38"/>
      <c r="AR18" s="38"/>
      <c r="AS18" s="38"/>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row>
    <row r="19" spans="1:232" ht="30" customHeight="1">
      <c r="A19" s="40" t="s">
        <v>963</v>
      </c>
      <c r="B19" s="41"/>
      <c r="C19" s="164" t="s">
        <v>931</v>
      </c>
      <c r="D19" s="165">
        <v>2014</v>
      </c>
      <c r="E19" s="42">
        <v>2014</v>
      </c>
      <c r="F19" s="43" t="s">
        <v>958</v>
      </c>
      <c r="G19" s="157"/>
      <c r="H19" s="157"/>
      <c r="I19" s="157"/>
      <c r="J19" s="157">
        <v>0.3</v>
      </c>
      <c r="K19" s="169">
        <f>L19*1.13</f>
        <v>1235.3385999999998</v>
      </c>
      <c r="L19" s="169">
        <v>1093.22</v>
      </c>
      <c r="M19" s="169">
        <f>L19*25%</f>
        <v>273.305</v>
      </c>
      <c r="N19" s="169">
        <f>L19*25%</f>
        <v>273.305</v>
      </c>
      <c r="O19" s="169">
        <f>L19*25%</f>
        <v>273.305</v>
      </c>
      <c r="P19" s="169">
        <f>L19*25%</f>
        <v>273.305</v>
      </c>
      <c r="Q19" s="169">
        <f>L19</f>
        <v>1093.22</v>
      </c>
      <c r="R19" s="169">
        <f>Q19*25%</f>
        <v>273.305</v>
      </c>
      <c r="S19" s="169">
        <f>Q19*25%</f>
        <v>273.305</v>
      </c>
      <c r="T19" s="169">
        <f>Q19*25%</f>
        <v>273.305</v>
      </c>
      <c r="U19" s="169">
        <f>Q19*25%</f>
        <v>273.305</v>
      </c>
      <c r="V19" s="191">
        <f>Q19</f>
        <v>1093.22</v>
      </c>
      <c r="W19" s="194"/>
      <c r="X19" s="194"/>
      <c r="Y19" s="194">
        <f>V19</f>
        <v>1093.22</v>
      </c>
      <c r="Z19" s="194"/>
      <c r="AA19" s="170" t="s">
        <v>947</v>
      </c>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row>
    <row r="20" spans="1:232" ht="30" customHeight="1">
      <c r="A20" s="40" t="s">
        <v>962</v>
      </c>
      <c r="B20" s="41"/>
      <c r="C20" s="164" t="s">
        <v>954</v>
      </c>
      <c r="D20" s="42">
        <v>2014</v>
      </c>
      <c r="E20" s="42">
        <v>2014</v>
      </c>
      <c r="F20" s="43" t="s">
        <v>959</v>
      </c>
      <c r="G20" s="157">
        <v>0.4</v>
      </c>
      <c r="H20" s="157">
        <v>0.4</v>
      </c>
      <c r="I20" s="157">
        <v>1</v>
      </c>
      <c r="J20" s="157">
        <v>0.5</v>
      </c>
      <c r="K20" s="169">
        <v>4152.54</v>
      </c>
      <c r="L20" s="169">
        <f>K20*0.95</f>
        <v>3944.9129999999996</v>
      </c>
      <c r="M20" s="169">
        <f>L20*25%</f>
        <v>986.2282499999999</v>
      </c>
      <c r="N20" s="169">
        <f>L20*25%</f>
        <v>986.2282499999999</v>
      </c>
      <c r="O20" s="169">
        <f>L20*25%</f>
        <v>986.2282499999999</v>
      </c>
      <c r="P20" s="169">
        <f>L20*25%</f>
        <v>986.2282499999999</v>
      </c>
      <c r="Q20" s="169">
        <f>L20*0.7</f>
        <v>2761.4390999999996</v>
      </c>
      <c r="R20" s="169">
        <f>Q20*25%</f>
        <v>690.3597749999999</v>
      </c>
      <c r="S20" s="169">
        <f>Q20*25%</f>
        <v>690.3597749999999</v>
      </c>
      <c r="T20" s="169">
        <f>Q20*25%</f>
        <v>690.3597749999999</v>
      </c>
      <c r="U20" s="169">
        <f>Q20*25%</f>
        <v>690.3597749999999</v>
      </c>
      <c r="V20" s="191">
        <f>Q20</f>
        <v>2761.4390999999996</v>
      </c>
      <c r="W20" s="194"/>
      <c r="X20" s="194"/>
      <c r="Y20" s="194">
        <f>V20</f>
        <v>2761.4390999999996</v>
      </c>
      <c r="Z20" s="194"/>
      <c r="AA20" s="176" t="s">
        <v>947</v>
      </c>
      <c r="AB20" s="25"/>
      <c r="AC20" s="25"/>
      <c r="AD20" s="149"/>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row>
    <row r="21" spans="1:232" ht="30" customHeight="1">
      <c r="A21" s="40" t="s">
        <v>961</v>
      </c>
      <c r="B21" s="41"/>
      <c r="C21" s="164" t="s">
        <v>955</v>
      </c>
      <c r="D21" s="165">
        <v>2014</v>
      </c>
      <c r="E21" s="165">
        <v>2014</v>
      </c>
      <c r="F21" s="43" t="s">
        <v>960</v>
      </c>
      <c r="G21" s="157">
        <v>0.4</v>
      </c>
      <c r="H21" s="157">
        <v>0.4</v>
      </c>
      <c r="I21" s="157">
        <v>1</v>
      </c>
      <c r="J21" s="157"/>
      <c r="K21" s="169">
        <v>466.1</v>
      </c>
      <c r="L21" s="169">
        <f>K21*0.99</f>
        <v>461.439</v>
      </c>
      <c r="M21" s="169">
        <f>L21*25%</f>
        <v>115.35975</v>
      </c>
      <c r="N21" s="169">
        <f>L21*25%</f>
        <v>115.35975</v>
      </c>
      <c r="O21" s="169">
        <f>L21*25%</f>
        <v>115.35975</v>
      </c>
      <c r="P21" s="169">
        <f>L21*25%</f>
        <v>115.35975</v>
      </c>
      <c r="Q21" s="169">
        <f>L21</f>
        <v>461.439</v>
      </c>
      <c r="R21" s="169">
        <f>Q21*25%</f>
        <v>115.35975</v>
      </c>
      <c r="S21" s="169">
        <f>Q21*25%</f>
        <v>115.35975</v>
      </c>
      <c r="T21" s="169">
        <f>Q21*25%</f>
        <v>115.35975</v>
      </c>
      <c r="U21" s="169">
        <f>Q21*25%</f>
        <v>115.35975</v>
      </c>
      <c r="V21" s="178"/>
      <c r="W21" s="194"/>
      <c r="X21" s="194"/>
      <c r="Y21" s="194"/>
      <c r="Z21" s="194"/>
      <c r="AA21" s="176" t="s">
        <v>947</v>
      </c>
      <c r="AB21" s="25"/>
      <c r="AC21" s="25"/>
      <c r="AD21" s="149"/>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row>
    <row r="22" spans="1:232" s="163" customFormat="1" ht="65.25" customHeight="1">
      <c r="A22" s="40"/>
      <c r="B22" s="37"/>
      <c r="C22" s="148" t="s">
        <v>920</v>
      </c>
      <c r="D22" s="198"/>
      <c r="E22" s="198"/>
      <c r="F22" s="198"/>
      <c r="G22" s="198"/>
      <c r="H22" s="198"/>
      <c r="I22" s="198"/>
      <c r="J22" s="198"/>
      <c r="K22" s="152">
        <f>K23</f>
        <v>0</v>
      </c>
      <c r="L22" s="152">
        <f>L23</f>
        <v>0</v>
      </c>
      <c r="M22" s="152">
        <f aca="true" t="shared" si="3" ref="M22:Z22">M23</f>
        <v>0</v>
      </c>
      <c r="N22" s="152">
        <f t="shared" si="3"/>
        <v>0</v>
      </c>
      <c r="O22" s="152">
        <f t="shared" si="3"/>
        <v>0</v>
      </c>
      <c r="P22" s="152">
        <f t="shared" si="3"/>
        <v>0</v>
      </c>
      <c r="Q22" s="152">
        <f t="shared" si="3"/>
        <v>0</v>
      </c>
      <c r="R22" s="152">
        <f t="shared" si="3"/>
        <v>0</v>
      </c>
      <c r="S22" s="152">
        <f t="shared" si="3"/>
        <v>0</v>
      </c>
      <c r="T22" s="152">
        <f t="shared" si="3"/>
        <v>0</v>
      </c>
      <c r="U22" s="152">
        <f t="shared" si="3"/>
        <v>0</v>
      </c>
      <c r="V22" s="152">
        <f t="shared" si="3"/>
        <v>0</v>
      </c>
      <c r="W22" s="152">
        <f t="shared" si="3"/>
        <v>0</v>
      </c>
      <c r="X22" s="152">
        <f t="shared" si="3"/>
        <v>0</v>
      </c>
      <c r="Y22" s="152">
        <f t="shared" si="3"/>
        <v>0</v>
      </c>
      <c r="Z22" s="152">
        <f t="shared" si="3"/>
        <v>0</v>
      </c>
      <c r="AA22" s="192"/>
      <c r="AB22" s="38"/>
      <c r="AC22" s="38"/>
      <c r="AD22" s="38"/>
      <c r="AE22" s="38"/>
      <c r="AF22" s="38"/>
      <c r="AG22" s="38"/>
      <c r="AH22" s="38"/>
      <c r="AI22" s="38"/>
      <c r="AJ22" s="38"/>
      <c r="AK22" s="38"/>
      <c r="AL22" s="38"/>
      <c r="AM22" s="38"/>
      <c r="AN22" s="38"/>
      <c r="AO22" s="38"/>
      <c r="AP22" s="38"/>
      <c r="AQ22" s="38"/>
      <c r="AR22" s="38"/>
      <c r="AS22" s="38"/>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row>
    <row r="23" spans="1:232" s="163" customFormat="1" ht="25.5" customHeight="1">
      <c r="A23" s="40"/>
      <c r="B23" s="37"/>
      <c r="C23" s="160" t="s">
        <v>946</v>
      </c>
      <c r="D23" s="37"/>
      <c r="E23" s="37"/>
      <c r="F23" s="30"/>
      <c r="G23" s="29"/>
      <c r="H23" s="157"/>
      <c r="I23" s="157"/>
      <c r="J23" s="157"/>
      <c r="K23" s="159"/>
      <c r="L23" s="159"/>
      <c r="M23" s="159"/>
      <c r="N23" s="159"/>
      <c r="O23" s="159"/>
      <c r="P23" s="159"/>
      <c r="Q23" s="159"/>
      <c r="R23" s="159"/>
      <c r="S23" s="159"/>
      <c r="T23" s="159"/>
      <c r="U23" s="159"/>
      <c r="V23" s="178"/>
      <c r="W23" s="179"/>
      <c r="X23" s="179"/>
      <c r="Y23" s="179"/>
      <c r="Z23" s="179"/>
      <c r="AA23" s="192"/>
      <c r="AB23" s="38"/>
      <c r="AC23" s="38"/>
      <c r="AD23" s="38"/>
      <c r="AE23" s="38"/>
      <c r="AF23" s="38"/>
      <c r="AG23" s="38"/>
      <c r="AH23" s="38"/>
      <c r="AI23" s="38"/>
      <c r="AJ23" s="38"/>
      <c r="AK23" s="38"/>
      <c r="AL23" s="38"/>
      <c r="AM23" s="38"/>
      <c r="AN23" s="38"/>
      <c r="AO23" s="38"/>
      <c r="AP23" s="38"/>
      <c r="AQ23" s="38"/>
      <c r="AR23" s="38"/>
      <c r="AS23" s="38"/>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row>
    <row r="24" spans="1:232" s="163" customFormat="1" ht="73.5" customHeight="1">
      <c r="A24" s="40"/>
      <c r="B24" s="37"/>
      <c r="C24" s="148" t="s">
        <v>902</v>
      </c>
      <c r="D24" s="198"/>
      <c r="E24" s="198"/>
      <c r="F24" s="198"/>
      <c r="G24" s="198"/>
      <c r="H24" s="198"/>
      <c r="I24" s="198"/>
      <c r="J24" s="198"/>
      <c r="K24" s="155">
        <f>SUM(K26:K56)</f>
        <v>35509.936729999994</v>
      </c>
      <c r="L24" s="155">
        <f>SUM(L26:L56)</f>
        <v>27894.032700000003</v>
      </c>
      <c r="M24" s="155">
        <f aca="true" t="shared" si="4" ref="M24:Z24">SUM(M26:M56)</f>
        <v>6973.508175000001</v>
      </c>
      <c r="N24" s="155">
        <f t="shared" si="4"/>
        <v>6973.508175000001</v>
      </c>
      <c r="O24" s="155">
        <f t="shared" si="4"/>
        <v>6973.508175000001</v>
      </c>
      <c r="P24" s="155">
        <f t="shared" si="4"/>
        <v>6973.508175000001</v>
      </c>
      <c r="Q24" s="155">
        <f t="shared" si="4"/>
        <v>24644.011500000008</v>
      </c>
      <c r="R24" s="155">
        <f t="shared" si="4"/>
        <v>6161.002875000002</v>
      </c>
      <c r="S24" s="155">
        <f t="shared" si="4"/>
        <v>6161.002875000002</v>
      </c>
      <c r="T24" s="155">
        <f t="shared" si="4"/>
        <v>6161.002875000002</v>
      </c>
      <c r="U24" s="155">
        <f t="shared" si="4"/>
        <v>6161.002875000002</v>
      </c>
      <c r="V24" s="155">
        <f t="shared" si="4"/>
        <v>28309.646100000005</v>
      </c>
      <c r="W24" s="155">
        <f>SUM(W26:W56)</f>
        <v>0</v>
      </c>
      <c r="X24" s="155">
        <f t="shared" si="4"/>
        <v>10875.856199999998</v>
      </c>
      <c r="Y24" s="155">
        <f t="shared" si="4"/>
        <v>7782.3204000000005</v>
      </c>
      <c r="Z24" s="155">
        <f t="shared" si="4"/>
        <v>9651.4695</v>
      </c>
      <c r="AA24" s="192"/>
      <c r="AB24" s="38"/>
      <c r="AC24" s="38"/>
      <c r="AD24" s="38"/>
      <c r="AE24" s="38"/>
      <c r="AF24" s="38"/>
      <c r="AG24" s="38"/>
      <c r="AH24" s="38"/>
      <c r="AI24" s="38"/>
      <c r="AJ24" s="38"/>
      <c r="AK24" s="38"/>
      <c r="AL24" s="38"/>
      <c r="AM24" s="38"/>
      <c r="AN24" s="38"/>
      <c r="AO24" s="38"/>
      <c r="AP24" s="38"/>
      <c r="AQ24" s="38"/>
      <c r="AR24" s="38"/>
      <c r="AS24" s="38"/>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row>
    <row r="25" spans="1:232" ht="30" customHeight="1">
      <c r="A25" s="40" t="s">
        <v>965</v>
      </c>
      <c r="B25" s="41"/>
      <c r="C25" s="164" t="s">
        <v>924</v>
      </c>
      <c r="D25" s="165">
        <v>2013</v>
      </c>
      <c r="E25" s="42">
        <v>2014</v>
      </c>
      <c r="F25" s="44">
        <v>2.5</v>
      </c>
      <c r="G25" s="157">
        <v>2.5</v>
      </c>
      <c r="H25" s="157"/>
      <c r="I25" s="157"/>
      <c r="J25" s="157">
        <v>2.5</v>
      </c>
      <c r="K25" s="169">
        <v>6435.152941176463</v>
      </c>
      <c r="L25" s="169">
        <f>K25*0.85</f>
        <v>5469.879999999994</v>
      </c>
      <c r="M25" s="169">
        <f>L25*25%</f>
        <v>1367.4699999999984</v>
      </c>
      <c r="N25" s="169">
        <f>K25*25%</f>
        <v>1608.7882352941158</v>
      </c>
      <c r="O25" s="169">
        <f>K25*25%</f>
        <v>1608.7882352941158</v>
      </c>
      <c r="P25" s="169">
        <f>K25*25%</f>
        <v>1608.7882352941158</v>
      </c>
      <c r="Q25" s="169">
        <v>5258.47</v>
      </c>
      <c r="R25" s="169">
        <f>Q25*25%</f>
        <v>1314.6175</v>
      </c>
      <c r="S25" s="169">
        <f>Q25*25%</f>
        <v>1314.6175</v>
      </c>
      <c r="T25" s="169">
        <f>Q25*25%</f>
        <v>1314.6175</v>
      </c>
      <c r="U25" s="169">
        <f>Q25*25%</f>
        <v>1314.6175</v>
      </c>
      <c r="V25" s="191">
        <f>Q25</f>
        <v>5258.47</v>
      </c>
      <c r="W25" s="205"/>
      <c r="X25" s="205"/>
      <c r="Y25" s="205">
        <f>V25</f>
        <v>5258.47</v>
      </c>
      <c r="Z25" s="205"/>
      <c r="AA25" s="193" t="s">
        <v>945</v>
      </c>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row>
    <row r="26" spans="1:232" ht="30" customHeight="1">
      <c r="A26" s="40" t="s">
        <v>905</v>
      </c>
      <c r="B26" s="41"/>
      <c r="C26" s="164" t="s">
        <v>927</v>
      </c>
      <c r="D26" s="165">
        <v>2013</v>
      </c>
      <c r="E26" s="42">
        <v>2014</v>
      </c>
      <c r="F26" s="43" t="s">
        <v>973</v>
      </c>
      <c r="G26" s="157">
        <v>0.5</v>
      </c>
      <c r="H26" s="157"/>
      <c r="I26" s="157"/>
      <c r="J26" s="157">
        <v>0.5</v>
      </c>
      <c r="K26" s="169">
        <f>L26*1.23</f>
        <v>1438.4727</v>
      </c>
      <c r="L26" s="169">
        <v>1169.49</v>
      </c>
      <c r="M26" s="169">
        <f>L26*25%</f>
        <v>292.3725</v>
      </c>
      <c r="N26" s="169">
        <f>L26*25%</f>
        <v>292.3725</v>
      </c>
      <c r="O26" s="169">
        <f>L26*25%</f>
        <v>292.3725</v>
      </c>
      <c r="P26" s="169">
        <f>L26*25%</f>
        <v>292.3725</v>
      </c>
      <c r="Q26" s="169">
        <f>L26</f>
        <v>1169.49</v>
      </c>
      <c r="R26" s="169">
        <f>Q26*25%</f>
        <v>292.3725</v>
      </c>
      <c r="S26" s="169">
        <f>Q26*25%</f>
        <v>292.3725</v>
      </c>
      <c r="T26" s="169">
        <f>Q26*25%</f>
        <v>292.3725</v>
      </c>
      <c r="U26" s="169">
        <f>Q26*25%</f>
        <v>292.3725</v>
      </c>
      <c r="V26" s="191">
        <f>Q26</f>
        <v>1169.49</v>
      </c>
      <c r="W26" s="205"/>
      <c r="X26" s="205"/>
      <c r="Y26" s="205">
        <f>V26</f>
        <v>1169.49</v>
      </c>
      <c r="Z26" s="205"/>
      <c r="AA26" s="176" t="s">
        <v>947</v>
      </c>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row>
    <row r="27" spans="1:232" ht="30" customHeight="1">
      <c r="A27" s="40" t="s">
        <v>966</v>
      </c>
      <c r="B27" s="41"/>
      <c r="C27" s="164" t="s">
        <v>928</v>
      </c>
      <c r="D27" s="165">
        <v>2013</v>
      </c>
      <c r="E27" s="42">
        <v>2014</v>
      </c>
      <c r="F27" s="43" t="s">
        <v>974</v>
      </c>
      <c r="G27" s="157">
        <v>0.6</v>
      </c>
      <c r="H27" s="157"/>
      <c r="I27" s="157"/>
      <c r="J27" s="157">
        <v>0.6</v>
      </c>
      <c r="K27" s="169">
        <v>525.75</v>
      </c>
      <c r="L27" s="169">
        <v>0</v>
      </c>
      <c r="M27" s="169">
        <f>L27*25%</f>
        <v>0</v>
      </c>
      <c r="N27" s="169">
        <f>L27*25%</f>
        <v>0</v>
      </c>
      <c r="O27" s="169">
        <f>L27*25%</f>
        <v>0</v>
      </c>
      <c r="P27" s="169">
        <f>L27*25%</f>
        <v>0</v>
      </c>
      <c r="Q27" s="169">
        <v>0</v>
      </c>
      <c r="R27" s="169">
        <f>Q27*25%</f>
        <v>0</v>
      </c>
      <c r="S27" s="169">
        <f>Q27*25%</f>
        <v>0</v>
      </c>
      <c r="T27" s="169">
        <f>Q27*25%</f>
        <v>0</v>
      </c>
      <c r="U27" s="169">
        <f>Q27*25%</f>
        <v>0</v>
      </c>
      <c r="V27" s="191"/>
      <c r="W27" s="205"/>
      <c r="X27" s="205"/>
      <c r="Y27" s="205"/>
      <c r="Z27" s="205"/>
      <c r="AA27" s="176" t="s">
        <v>947</v>
      </c>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row>
    <row r="28" spans="1:232" ht="30" customHeight="1">
      <c r="A28" s="40" t="s">
        <v>967</v>
      </c>
      <c r="B28" s="41"/>
      <c r="C28" s="164" t="s">
        <v>929</v>
      </c>
      <c r="D28" s="277">
        <v>2013</v>
      </c>
      <c r="E28" s="279">
        <v>2015</v>
      </c>
      <c r="F28" s="288" t="s">
        <v>975</v>
      </c>
      <c r="G28" s="157">
        <v>0.2</v>
      </c>
      <c r="H28" s="157"/>
      <c r="I28" s="157"/>
      <c r="J28" s="157">
        <v>0.2</v>
      </c>
      <c r="K28" s="275">
        <v>2754.44</v>
      </c>
      <c r="L28" s="275">
        <f>1598.88</f>
        <v>1598.88</v>
      </c>
      <c r="M28" s="275">
        <f>L28*25%</f>
        <v>399.72</v>
      </c>
      <c r="N28" s="275">
        <f>L28*25%</f>
        <v>399.72</v>
      </c>
      <c r="O28" s="275">
        <f>L28*25%</f>
        <v>399.72</v>
      </c>
      <c r="P28" s="275">
        <f>L28*25%</f>
        <v>399.72</v>
      </c>
      <c r="Q28" s="275">
        <f>L28</f>
        <v>1598.88</v>
      </c>
      <c r="R28" s="275">
        <f>Q28*25%</f>
        <v>399.72</v>
      </c>
      <c r="S28" s="275">
        <f>Q28*25%</f>
        <v>399.72</v>
      </c>
      <c r="T28" s="275">
        <f>Q28*25%</f>
        <v>399.72</v>
      </c>
      <c r="U28" s="275">
        <f>Q28*25%</f>
        <v>399.72</v>
      </c>
      <c r="V28" s="290">
        <f>K28</f>
        <v>2754.44</v>
      </c>
      <c r="W28" s="205"/>
      <c r="X28" s="205"/>
      <c r="Y28" s="205"/>
      <c r="Z28" s="290">
        <f>V28</f>
        <v>2754.44</v>
      </c>
      <c r="AA28" s="191" t="s">
        <v>947</v>
      </c>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row>
    <row r="29" spans="1:232" ht="30" customHeight="1">
      <c r="A29" s="40" t="s">
        <v>906</v>
      </c>
      <c r="B29" s="41"/>
      <c r="C29" s="164" t="s">
        <v>938</v>
      </c>
      <c r="D29" s="278"/>
      <c r="E29" s="283"/>
      <c r="F29" s="289"/>
      <c r="G29" s="45" t="s">
        <v>948</v>
      </c>
      <c r="H29" s="157">
        <v>0.25</v>
      </c>
      <c r="I29" s="157">
        <v>1</v>
      </c>
      <c r="J29" s="157">
        <v>0.5</v>
      </c>
      <c r="K29" s="276"/>
      <c r="L29" s="276"/>
      <c r="M29" s="276"/>
      <c r="N29" s="276"/>
      <c r="O29" s="276"/>
      <c r="P29" s="276"/>
      <c r="Q29" s="276"/>
      <c r="R29" s="276"/>
      <c r="S29" s="276"/>
      <c r="T29" s="276"/>
      <c r="U29" s="276"/>
      <c r="V29" s="291"/>
      <c r="W29" s="205"/>
      <c r="X29" s="205"/>
      <c r="Y29" s="205"/>
      <c r="Z29" s="291"/>
      <c r="AA29" s="191"/>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row>
    <row r="30" spans="1:232" ht="30" customHeight="1">
      <c r="A30" s="40" t="s">
        <v>907</v>
      </c>
      <c r="B30" s="41"/>
      <c r="C30" s="164" t="s">
        <v>930</v>
      </c>
      <c r="D30" s="277">
        <v>2013</v>
      </c>
      <c r="E30" s="279">
        <v>2014</v>
      </c>
      <c r="F30" s="288" t="s">
        <v>976</v>
      </c>
      <c r="G30" s="157">
        <v>1.5</v>
      </c>
      <c r="H30" s="157"/>
      <c r="I30" s="157"/>
      <c r="J30" s="157">
        <v>1.5</v>
      </c>
      <c r="K30" s="275">
        <f>L30*1.17</f>
        <v>5646.735900000001</v>
      </c>
      <c r="L30" s="275">
        <v>4826.27</v>
      </c>
      <c r="M30" s="275">
        <f>L30*25%</f>
        <v>1206.5675</v>
      </c>
      <c r="N30" s="275">
        <f>L30*25%</f>
        <v>1206.5675</v>
      </c>
      <c r="O30" s="275">
        <f>L30*25%</f>
        <v>1206.5675</v>
      </c>
      <c r="P30" s="275">
        <f>L30*25%</f>
        <v>1206.5675</v>
      </c>
      <c r="Q30" s="275">
        <f>L30</f>
        <v>4826.27</v>
      </c>
      <c r="R30" s="275">
        <f>Q30*25%</f>
        <v>1206.5675</v>
      </c>
      <c r="S30" s="275">
        <f>Q30*25%</f>
        <v>1206.5675</v>
      </c>
      <c r="T30" s="275">
        <f>Q30*25%</f>
        <v>1206.5675</v>
      </c>
      <c r="U30" s="275">
        <f>Q30*25%</f>
        <v>1206.5675</v>
      </c>
      <c r="V30" s="290">
        <f>K30</f>
        <v>5646.735900000001</v>
      </c>
      <c r="W30" s="205"/>
      <c r="X30" s="205"/>
      <c r="Y30" s="290">
        <f>V30</f>
        <v>5646.735900000001</v>
      </c>
      <c r="Z30" s="205"/>
      <c r="AA30" s="285" t="s">
        <v>947</v>
      </c>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row>
    <row r="31" spans="1:232" ht="30" customHeight="1">
      <c r="A31" s="40" t="s">
        <v>908</v>
      </c>
      <c r="B31" s="41"/>
      <c r="C31" s="164" t="s">
        <v>939</v>
      </c>
      <c r="D31" s="278"/>
      <c r="E31" s="283"/>
      <c r="F31" s="289"/>
      <c r="G31" s="45" t="s">
        <v>949</v>
      </c>
      <c r="H31" s="157">
        <v>0.4</v>
      </c>
      <c r="I31" s="157">
        <v>1</v>
      </c>
      <c r="J31" s="157">
        <v>0.7</v>
      </c>
      <c r="K31" s="276"/>
      <c r="L31" s="276"/>
      <c r="M31" s="276"/>
      <c r="N31" s="276"/>
      <c r="O31" s="276"/>
      <c r="P31" s="276"/>
      <c r="Q31" s="276"/>
      <c r="R31" s="276"/>
      <c r="S31" s="276"/>
      <c r="T31" s="276"/>
      <c r="U31" s="276"/>
      <c r="V31" s="291"/>
      <c r="W31" s="205"/>
      <c r="X31" s="205"/>
      <c r="Y31" s="291"/>
      <c r="Z31" s="205"/>
      <c r="AA31" s="28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row>
    <row r="32" spans="1:232" ht="30" customHeight="1">
      <c r="A32" s="40" t="s">
        <v>909</v>
      </c>
      <c r="B32" s="41"/>
      <c r="C32" s="164" t="s">
        <v>932</v>
      </c>
      <c r="D32" s="165">
        <v>2013</v>
      </c>
      <c r="E32" s="42">
        <v>2014</v>
      </c>
      <c r="F32" s="43" t="s">
        <v>977</v>
      </c>
      <c r="G32" s="43" t="s">
        <v>977</v>
      </c>
      <c r="H32" s="157"/>
      <c r="I32" s="157"/>
      <c r="J32" s="157">
        <v>1.4</v>
      </c>
      <c r="K32" s="169">
        <v>667.73</v>
      </c>
      <c r="L32" s="169">
        <v>0</v>
      </c>
      <c r="M32" s="169">
        <f aca="true" t="shared" si="5" ref="M32:M37">L32*25%</f>
        <v>0</v>
      </c>
      <c r="N32" s="169">
        <f aca="true" t="shared" si="6" ref="N32:N37">L32*25%</f>
        <v>0</v>
      </c>
      <c r="O32" s="169">
        <f aca="true" t="shared" si="7" ref="O32:O37">L32*25%</f>
        <v>0</v>
      </c>
      <c r="P32" s="169">
        <f aca="true" t="shared" si="8" ref="P32:P37">L32*25%</f>
        <v>0</v>
      </c>
      <c r="Q32" s="169">
        <v>0</v>
      </c>
      <c r="R32" s="169">
        <f aca="true" t="shared" si="9" ref="R32:R37">Q32*25%</f>
        <v>0</v>
      </c>
      <c r="S32" s="169">
        <f aca="true" t="shared" si="10" ref="S32:S37">Q32*25%</f>
        <v>0</v>
      </c>
      <c r="T32" s="169">
        <f aca="true" t="shared" si="11" ref="T32:T37">Q32*25%</f>
        <v>0</v>
      </c>
      <c r="U32" s="169">
        <f aca="true" t="shared" si="12" ref="U32:U37">Q32*25%</f>
        <v>0</v>
      </c>
      <c r="V32" s="205"/>
      <c r="W32" s="205"/>
      <c r="X32" s="205"/>
      <c r="Y32" s="205"/>
      <c r="Z32" s="205"/>
      <c r="AA32" s="176" t="s">
        <v>947</v>
      </c>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row>
    <row r="33" spans="1:232" ht="30" customHeight="1">
      <c r="A33" s="40" t="s">
        <v>910</v>
      </c>
      <c r="B33" s="41"/>
      <c r="C33" s="164" t="s">
        <v>950</v>
      </c>
      <c r="D33" s="42">
        <v>2013</v>
      </c>
      <c r="E33" s="42">
        <v>2014</v>
      </c>
      <c r="F33" s="43" t="s">
        <v>978</v>
      </c>
      <c r="G33" s="43" t="s">
        <v>978</v>
      </c>
      <c r="H33" s="157"/>
      <c r="I33" s="157"/>
      <c r="J33" s="157">
        <v>0.2</v>
      </c>
      <c r="K33" s="169">
        <f>L33*1.17</f>
        <v>574.1696999999999</v>
      </c>
      <c r="L33" s="169">
        <f>1472.23*1/3</f>
        <v>490.74333333333334</v>
      </c>
      <c r="M33" s="169">
        <f t="shared" si="5"/>
        <v>122.68583333333333</v>
      </c>
      <c r="N33" s="169">
        <f t="shared" si="6"/>
        <v>122.68583333333333</v>
      </c>
      <c r="O33" s="169">
        <f t="shared" si="7"/>
        <v>122.68583333333333</v>
      </c>
      <c r="P33" s="169">
        <f t="shared" si="8"/>
        <v>122.68583333333333</v>
      </c>
      <c r="Q33" s="169">
        <f>L33</f>
        <v>490.74333333333334</v>
      </c>
      <c r="R33" s="169">
        <f t="shared" si="9"/>
        <v>122.68583333333333</v>
      </c>
      <c r="S33" s="169">
        <f t="shared" si="10"/>
        <v>122.68583333333333</v>
      </c>
      <c r="T33" s="169">
        <f t="shared" si="11"/>
        <v>122.68583333333333</v>
      </c>
      <c r="U33" s="169">
        <f t="shared" si="12"/>
        <v>122.68583333333333</v>
      </c>
      <c r="V33" s="205">
        <f>L33</f>
        <v>490.74333333333334</v>
      </c>
      <c r="W33" s="205"/>
      <c r="X33" s="205">
        <f>V33</f>
        <v>490.74333333333334</v>
      </c>
      <c r="Y33" s="205"/>
      <c r="Z33" s="205"/>
      <c r="AA33" s="176" t="s">
        <v>947</v>
      </c>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row>
    <row r="34" spans="1:232" ht="30" customHeight="1">
      <c r="A34" s="40" t="s">
        <v>911</v>
      </c>
      <c r="B34" s="41"/>
      <c r="C34" s="164" t="s">
        <v>951</v>
      </c>
      <c r="D34" s="42">
        <v>2013</v>
      </c>
      <c r="E34" s="42">
        <v>2014</v>
      </c>
      <c r="F34" s="43" t="s">
        <v>979</v>
      </c>
      <c r="G34" s="43" t="s">
        <v>979</v>
      </c>
      <c r="H34" s="157"/>
      <c r="I34" s="157"/>
      <c r="J34" s="157">
        <v>0.8</v>
      </c>
      <c r="K34" s="169">
        <f>L34*1.17</f>
        <v>574.1696999999999</v>
      </c>
      <c r="L34" s="169">
        <f>1472.23*1/3</f>
        <v>490.74333333333334</v>
      </c>
      <c r="M34" s="169">
        <f t="shared" si="5"/>
        <v>122.68583333333333</v>
      </c>
      <c r="N34" s="169">
        <f t="shared" si="6"/>
        <v>122.68583333333333</v>
      </c>
      <c r="O34" s="169">
        <f t="shared" si="7"/>
        <v>122.68583333333333</v>
      </c>
      <c r="P34" s="169">
        <f t="shared" si="8"/>
        <v>122.68583333333333</v>
      </c>
      <c r="Q34" s="169">
        <f>L34</f>
        <v>490.74333333333334</v>
      </c>
      <c r="R34" s="169">
        <f t="shared" si="9"/>
        <v>122.68583333333333</v>
      </c>
      <c r="S34" s="169">
        <f t="shared" si="10"/>
        <v>122.68583333333333</v>
      </c>
      <c r="T34" s="169">
        <f t="shared" si="11"/>
        <v>122.68583333333333</v>
      </c>
      <c r="U34" s="169">
        <f t="shared" si="12"/>
        <v>122.68583333333333</v>
      </c>
      <c r="V34" s="205">
        <f>L34</f>
        <v>490.74333333333334</v>
      </c>
      <c r="W34" s="205"/>
      <c r="X34" s="205">
        <f>V34</f>
        <v>490.74333333333334</v>
      </c>
      <c r="Y34" s="205"/>
      <c r="Z34" s="205"/>
      <c r="AA34" s="176" t="s">
        <v>947</v>
      </c>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row>
    <row r="35" spans="1:232" ht="35.25" customHeight="1">
      <c r="A35" s="40" t="s">
        <v>912</v>
      </c>
      <c r="B35" s="41"/>
      <c r="C35" s="164" t="s">
        <v>952</v>
      </c>
      <c r="D35" s="42">
        <v>2013</v>
      </c>
      <c r="E35" s="42">
        <v>2014</v>
      </c>
      <c r="F35" s="43" t="s">
        <v>974</v>
      </c>
      <c r="G35" s="43" t="s">
        <v>974</v>
      </c>
      <c r="H35" s="157"/>
      <c r="I35" s="157"/>
      <c r="J35" s="157">
        <v>0.6</v>
      </c>
      <c r="K35" s="169">
        <f>L35*1.17</f>
        <v>574.1696999999999</v>
      </c>
      <c r="L35" s="169">
        <f>1472.23*1/3</f>
        <v>490.74333333333334</v>
      </c>
      <c r="M35" s="169">
        <f t="shared" si="5"/>
        <v>122.68583333333333</v>
      </c>
      <c r="N35" s="169">
        <f t="shared" si="6"/>
        <v>122.68583333333333</v>
      </c>
      <c r="O35" s="169">
        <f t="shared" si="7"/>
        <v>122.68583333333333</v>
      </c>
      <c r="P35" s="169">
        <f t="shared" si="8"/>
        <v>122.68583333333333</v>
      </c>
      <c r="Q35" s="169">
        <f>L35</f>
        <v>490.74333333333334</v>
      </c>
      <c r="R35" s="169">
        <f t="shared" si="9"/>
        <v>122.68583333333333</v>
      </c>
      <c r="S35" s="169">
        <f t="shared" si="10"/>
        <v>122.68583333333333</v>
      </c>
      <c r="T35" s="169">
        <f t="shared" si="11"/>
        <v>122.68583333333333</v>
      </c>
      <c r="U35" s="169">
        <f t="shared" si="12"/>
        <v>122.68583333333333</v>
      </c>
      <c r="V35" s="205">
        <f>L35</f>
        <v>490.74333333333334</v>
      </c>
      <c r="W35" s="205"/>
      <c r="X35" s="205">
        <f>V35</f>
        <v>490.74333333333334</v>
      </c>
      <c r="Y35" s="205"/>
      <c r="Z35" s="205"/>
      <c r="AA35" s="176" t="s">
        <v>947</v>
      </c>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row>
    <row r="36" spans="1:232" ht="30" customHeight="1">
      <c r="A36" s="40" t="s">
        <v>913</v>
      </c>
      <c r="B36" s="41"/>
      <c r="C36" s="164" t="s">
        <v>934</v>
      </c>
      <c r="D36" s="165">
        <v>2013</v>
      </c>
      <c r="E36" s="42">
        <v>2014</v>
      </c>
      <c r="F36" s="43" t="s">
        <v>973</v>
      </c>
      <c r="G36" s="157">
        <v>0.5</v>
      </c>
      <c r="H36" s="157"/>
      <c r="I36" s="157"/>
      <c r="J36" s="157">
        <v>0.5</v>
      </c>
      <c r="K36" s="169">
        <f>L36*1.131</f>
        <v>1447.39725</v>
      </c>
      <c r="L36" s="169">
        <v>1279.75</v>
      </c>
      <c r="M36" s="169">
        <f t="shared" si="5"/>
        <v>319.9375</v>
      </c>
      <c r="N36" s="169">
        <f t="shared" si="6"/>
        <v>319.9375</v>
      </c>
      <c r="O36" s="169">
        <f t="shared" si="7"/>
        <v>319.9375</v>
      </c>
      <c r="P36" s="169">
        <f t="shared" si="8"/>
        <v>319.9375</v>
      </c>
      <c r="Q36" s="169">
        <f>L36</f>
        <v>1279.75</v>
      </c>
      <c r="R36" s="169">
        <f t="shared" si="9"/>
        <v>319.9375</v>
      </c>
      <c r="S36" s="169">
        <f t="shared" si="10"/>
        <v>319.9375</v>
      </c>
      <c r="T36" s="169">
        <f t="shared" si="11"/>
        <v>319.9375</v>
      </c>
      <c r="U36" s="169">
        <f t="shared" si="12"/>
        <v>319.9375</v>
      </c>
      <c r="V36" s="205">
        <f>L36</f>
        <v>1279.75</v>
      </c>
      <c r="W36" s="205"/>
      <c r="X36" s="205">
        <f>V36</f>
        <v>1279.75</v>
      </c>
      <c r="Y36" s="205"/>
      <c r="Z36" s="205"/>
      <c r="AA36" s="176" t="s">
        <v>947</v>
      </c>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row>
    <row r="37" spans="1:232" ht="30" customHeight="1">
      <c r="A37" s="40" t="s">
        <v>968</v>
      </c>
      <c r="B37" s="41"/>
      <c r="C37" s="164" t="s">
        <v>935</v>
      </c>
      <c r="D37" s="277">
        <v>2013</v>
      </c>
      <c r="E37" s="279">
        <v>2014</v>
      </c>
      <c r="F37" s="288" t="s">
        <v>980</v>
      </c>
      <c r="G37" s="157">
        <v>1</v>
      </c>
      <c r="H37" s="157"/>
      <c r="I37" s="157"/>
      <c r="J37" s="195">
        <v>1</v>
      </c>
      <c r="K37" s="275">
        <f>L37*1.186</f>
        <v>4000.23568</v>
      </c>
      <c r="L37" s="275">
        <v>3372.88</v>
      </c>
      <c r="M37" s="275">
        <f t="shared" si="5"/>
        <v>843.22</v>
      </c>
      <c r="N37" s="275">
        <f t="shared" si="6"/>
        <v>843.22</v>
      </c>
      <c r="O37" s="275">
        <f t="shared" si="7"/>
        <v>843.22</v>
      </c>
      <c r="P37" s="275">
        <f t="shared" si="8"/>
        <v>843.22</v>
      </c>
      <c r="Q37" s="275">
        <f>L37*0.7</f>
        <v>2361.016</v>
      </c>
      <c r="R37" s="275">
        <f t="shared" si="9"/>
        <v>590.254</v>
      </c>
      <c r="S37" s="275">
        <f t="shared" si="10"/>
        <v>590.254</v>
      </c>
      <c r="T37" s="275">
        <f t="shared" si="11"/>
        <v>590.254</v>
      </c>
      <c r="U37" s="275">
        <f t="shared" si="12"/>
        <v>590.254</v>
      </c>
      <c r="V37" s="290">
        <f>L37</f>
        <v>3372.88</v>
      </c>
      <c r="W37" s="205"/>
      <c r="X37" s="205"/>
      <c r="Y37" s="205"/>
      <c r="Z37" s="290">
        <f>V37</f>
        <v>3372.88</v>
      </c>
      <c r="AA37" s="285" t="s">
        <v>947</v>
      </c>
      <c r="AB37" s="25"/>
      <c r="AC37" s="25"/>
      <c r="AD37" s="149"/>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row>
    <row r="38" spans="1:232" ht="30" customHeight="1" outlineLevel="2">
      <c r="A38" s="40" t="s">
        <v>969</v>
      </c>
      <c r="B38" s="41"/>
      <c r="C38" s="164" t="s">
        <v>926</v>
      </c>
      <c r="D38" s="278"/>
      <c r="E38" s="283"/>
      <c r="F38" s="289"/>
      <c r="G38" s="157">
        <v>0.4</v>
      </c>
      <c r="H38" s="157">
        <v>0.4</v>
      </c>
      <c r="I38" s="157">
        <v>1</v>
      </c>
      <c r="J38" s="195"/>
      <c r="K38" s="276"/>
      <c r="L38" s="276"/>
      <c r="M38" s="276"/>
      <c r="N38" s="276"/>
      <c r="O38" s="276"/>
      <c r="P38" s="276"/>
      <c r="Q38" s="276"/>
      <c r="R38" s="276"/>
      <c r="S38" s="276"/>
      <c r="T38" s="276"/>
      <c r="U38" s="276"/>
      <c r="V38" s="291"/>
      <c r="W38" s="205"/>
      <c r="X38" s="205"/>
      <c r="Y38" s="205"/>
      <c r="Z38" s="291"/>
      <c r="AA38" s="28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row>
    <row r="39" spans="1:232" ht="30" customHeight="1" outlineLevel="2">
      <c r="A39" s="40" t="s">
        <v>970</v>
      </c>
      <c r="B39" s="41"/>
      <c r="C39" s="164" t="s">
        <v>936</v>
      </c>
      <c r="D39" s="279">
        <v>2013</v>
      </c>
      <c r="E39" s="279">
        <v>2014</v>
      </c>
      <c r="F39" s="172">
        <v>0.47</v>
      </c>
      <c r="G39" s="43">
        <v>0.47</v>
      </c>
      <c r="H39" s="157"/>
      <c r="I39" s="157">
        <v>1</v>
      </c>
      <c r="J39" s="157">
        <v>0.47</v>
      </c>
      <c r="K39" s="169"/>
      <c r="L39" s="169"/>
      <c r="M39" s="169"/>
      <c r="N39" s="169"/>
      <c r="O39" s="169"/>
      <c r="P39" s="169"/>
      <c r="Q39" s="169"/>
      <c r="R39" s="169"/>
      <c r="S39" s="169"/>
      <c r="T39" s="169"/>
      <c r="U39" s="169"/>
      <c r="V39" s="205"/>
      <c r="W39" s="205"/>
      <c r="X39" s="205"/>
      <c r="Y39" s="205"/>
      <c r="Z39" s="205"/>
      <c r="AA39" s="285" t="s">
        <v>953</v>
      </c>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row>
    <row r="40" spans="1:232" ht="30" customHeight="1" outlineLevel="2">
      <c r="A40" s="40" t="s">
        <v>914</v>
      </c>
      <c r="B40" s="41"/>
      <c r="C40" s="164" t="s">
        <v>940</v>
      </c>
      <c r="D40" s="280"/>
      <c r="E40" s="280"/>
      <c r="F40" s="44" t="s">
        <v>960</v>
      </c>
      <c r="G40" s="172"/>
      <c r="H40" s="157">
        <v>0.4</v>
      </c>
      <c r="I40" s="157"/>
      <c r="J40" s="157"/>
      <c r="K40" s="169"/>
      <c r="L40" s="169"/>
      <c r="M40" s="169"/>
      <c r="N40" s="169"/>
      <c r="O40" s="169"/>
      <c r="P40" s="169"/>
      <c r="Q40" s="169"/>
      <c r="R40" s="169"/>
      <c r="S40" s="169"/>
      <c r="T40" s="169"/>
      <c r="U40" s="169"/>
      <c r="V40" s="205"/>
      <c r="W40" s="205"/>
      <c r="X40" s="205"/>
      <c r="Y40" s="205"/>
      <c r="Z40" s="205"/>
      <c r="AA40" s="28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row>
    <row r="41" spans="1:27" s="174" customFormat="1" ht="30" customHeight="1" outlineLevel="2">
      <c r="A41" s="40" t="s">
        <v>915</v>
      </c>
      <c r="B41" s="147"/>
      <c r="C41" s="164" t="s">
        <v>944</v>
      </c>
      <c r="D41" s="165">
        <v>2013</v>
      </c>
      <c r="E41" s="165">
        <v>2014</v>
      </c>
      <c r="F41" s="44" t="s">
        <v>960</v>
      </c>
      <c r="G41" s="172"/>
      <c r="H41" s="157">
        <v>0.4</v>
      </c>
      <c r="I41" s="157"/>
      <c r="J41" s="157"/>
      <c r="K41" s="169">
        <v>1962.78</v>
      </c>
      <c r="L41" s="169">
        <v>0</v>
      </c>
      <c r="M41" s="169">
        <f>L41*25%</f>
        <v>0</v>
      </c>
      <c r="N41" s="169">
        <f>L41*25%</f>
        <v>0</v>
      </c>
      <c r="O41" s="169">
        <f>L41*25%</f>
        <v>0</v>
      </c>
      <c r="P41" s="169">
        <f>L41*25%</f>
        <v>0</v>
      </c>
      <c r="Q41" s="169">
        <v>0</v>
      </c>
      <c r="R41" s="169">
        <f>Q41*25%</f>
        <v>0</v>
      </c>
      <c r="S41" s="169">
        <f>Q41*25%</f>
        <v>0</v>
      </c>
      <c r="T41" s="169">
        <f>Q41*25%</f>
        <v>0</v>
      </c>
      <c r="U41" s="171">
        <f>Q41*25%</f>
        <v>0</v>
      </c>
      <c r="V41" s="205"/>
      <c r="W41" s="205"/>
      <c r="X41" s="205"/>
      <c r="Y41" s="205"/>
      <c r="Z41" s="205"/>
      <c r="AA41" s="176" t="s">
        <v>947</v>
      </c>
    </row>
    <row r="42" spans="1:27" s="174" customFormat="1" ht="30" customHeight="1">
      <c r="A42" s="40" t="s">
        <v>916</v>
      </c>
      <c r="B42" s="147"/>
      <c r="C42" s="164" t="s">
        <v>941</v>
      </c>
      <c r="D42" s="165">
        <v>2013</v>
      </c>
      <c r="E42" s="165">
        <v>2015</v>
      </c>
      <c r="F42" s="44" t="s">
        <v>960</v>
      </c>
      <c r="G42" s="172"/>
      <c r="H42" s="157">
        <v>0.4</v>
      </c>
      <c r="I42" s="157"/>
      <c r="J42" s="157">
        <v>0.2</v>
      </c>
      <c r="K42" s="169">
        <f>L42*1.14</f>
        <v>447.30179999999996</v>
      </c>
      <c r="L42" s="169">
        <v>392.37</v>
      </c>
      <c r="M42" s="169">
        <f>L42*25%</f>
        <v>98.0925</v>
      </c>
      <c r="N42" s="169">
        <f>L42*25%</f>
        <v>98.0925</v>
      </c>
      <c r="O42" s="169">
        <f>L42*25%</f>
        <v>98.0925</v>
      </c>
      <c r="P42" s="169">
        <f>L42*25%</f>
        <v>98.0925</v>
      </c>
      <c r="Q42" s="169">
        <f>L42*0.7</f>
        <v>274.659</v>
      </c>
      <c r="R42" s="169">
        <f>Q42*25%</f>
        <v>68.66475</v>
      </c>
      <c r="S42" s="169">
        <f>Q42*25%</f>
        <v>68.66475</v>
      </c>
      <c r="T42" s="169">
        <f>Q42*25%</f>
        <v>68.66475</v>
      </c>
      <c r="U42" s="171">
        <f>Q42*25%</f>
        <v>68.66475</v>
      </c>
      <c r="V42" s="205">
        <f>L42</f>
        <v>392.37</v>
      </c>
      <c r="W42" s="205"/>
      <c r="X42" s="205"/>
      <c r="Y42" s="205"/>
      <c r="Z42" s="205">
        <f>V42</f>
        <v>392.37</v>
      </c>
      <c r="AA42" s="176" t="s">
        <v>947</v>
      </c>
    </row>
    <row r="43" spans="1:27" s="174" customFormat="1" ht="30" customHeight="1">
      <c r="A43" s="40" t="s">
        <v>917</v>
      </c>
      <c r="B43" s="147"/>
      <c r="C43" s="164" t="s">
        <v>942</v>
      </c>
      <c r="D43" s="165">
        <v>2013</v>
      </c>
      <c r="E43" s="165">
        <v>2015</v>
      </c>
      <c r="F43" s="286" t="s">
        <v>981</v>
      </c>
      <c r="G43" s="172"/>
      <c r="H43" s="157">
        <v>0.4</v>
      </c>
      <c r="I43" s="157">
        <v>1</v>
      </c>
      <c r="J43" s="157"/>
      <c r="K43" s="275">
        <f>L43*1.13</f>
        <v>7469.6615999999985</v>
      </c>
      <c r="L43" s="275">
        <v>6610.32</v>
      </c>
      <c r="M43" s="275">
        <f>L43*25%</f>
        <v>1652.58</v>
      </c>
      <c r="N43" s="275">
        <f>L43*25%</f>
        <v>1652.58</v>
      </c>
      <c r="O43" s="275">
        <f>L43*25%</f>
        <v>1652.58</v>
      </c>
      <c r="P43" s="275">
        <f>L43*25%</f>
        <v>1652.58</v>
      </c>
      <c r="Q43" s="275">
        <f>(L43-1328.12)*0.85</f>
        <v>4489.87</v>
      </c>
      <c r="R43" s="275">
        <f>Q43*25%</f>
        <v>1122.4675</v>
      </c>
      <c r="S43" s="275">
        <f>Q43*25%</f>
        <v>1122.4675</v>
      </c>
      <c r="T43" s="275">
        <f>Q43*25%</f>
        <v>1122.4675</v>
      </c>
      <c r="U43" s="275">
        <f>Q43*25%</f>
        <v>1122.4675</v>
      </c>
      <c r="V43" s="290">
        <f>L43</f>
        <v>6610.32</v>
      </c>
      <c r="W43" s="205"/>
      <c r="X43" s="290">
        <f>V43</f>
        <v>6610.32</v>
      </c>
      <c r="Y43" s="205"/>
      <c r="Z43" s="205"/>
      <c r="AA43" s="285" t="s">
        <v>947</v>
      </c>
    </row>
    <row r="44" spans="1:27" s="174" customFormat="1" ht="30" customHeight="1">
      <c r="A44" s="40" t="s">
        <v>918</v>
      </c>
      <c r="B44" s="147"/>
      <c r="C44" s="164" t="s">
        <v>943</v>
      </c>
      <c r="D44" s="165">
        <v>2013</v>
      </c>
      <c r="E44" s="165">
        <v>2015</v>
      </c>
      <c r="F44" s="287"/>
      <c r="G44" s="172"/>
      <c r="H44" s="157">
        <v>0.4</v>
      </c>
      <c r="I44" s="157">
        <v>1</v>
      </c>
      <c r="J44" s="157"/>
      <c r="K44" s="276"/>
      <c r="L44" s="276"/>
      <c r="M44" s="276"/>
      <c r="N44" s="276"/>
      <c r="O44" s="276"/>
      <c r="P44" s="276"/>
      <c r="Q44" s="276"/>
      <c r="R44" s="276"/>
      <c r="S44" s="276"/>
      <c r="T44" s="276"/>
      <c r="U44" s="276"/>
      <c r="V44" s="291"/>
      <c r="W44" s="205"/>
      <c r="X44" s="291"/>
      <c r="Y44" s="205"/>
      <c r="Z44" s="205"/>
      <c r="AA44" s="285"/>
    </row>
    <row r="45" spans="1:27" s="174" customFormat="1" ht="30" customHeight="1">
      <c r="A45" s="40" t="s">
        <v>919</v>
      </c>
      <c r="B45" s="147"/>
      <c r="C45" s="164" t="s">
        <v>933</v>
      </c>
      <c r="D45" s="165">
        <v>2013</v>
      </c>
      <c r="E45" s="42">
        <v>2014</v>
      </c>
      <c r="F45" s="44">
        <v>0.5</v>
      </c>
      <c r="G45" s="172">
        <v>0.5</v>
      </c>
      <c r="H45" s="157"/>
      <c r="I45" s="157"/>
      <c r="J45" s="157">
        <v>0.5</v>
      </c>
      <c r="K45" s="146"/>
      <c r="L45" s="146"/>
      <c r="M45" s="146"/>
      <c r="N45" s="146"/>
      <c r="O45" s="146"/>
      <c r="P45" s="146"/>
      <c r="Q45" s="146"/>
      <c r="R45" s="146"/>
      <c r="S45" s="146"/>
      <c r="T45" s="146"/>
      <c r="U45" s="146"/>
      <c r="V45" s="205"/>
      <c r="W45" s="206"/>
      <c r="X45" s="206"/>
      <c r="Y45" s="206"/>
      <c r="Z45" s="206"/>
      <c r="AA45" s="161" t="s">
        <v>953</v>
      </c>
    </row>
    <row r="46" spans="1:27" s="174" customFormat="1" ht="30" customHeight="1">
      <c r="A46" s="40" t="s">
        <v>1000</v>
      </c>
      <c r="B46" s="147"/>
      <c r="C46" s="164" t="s">
        <v>985</v>
      </c>
      <c r="D46" s="281">
        <v>2013</v>
      </c>
      <c r="E46" s="279">
        <v>2014</v>
      </c>
      <c r="F46" s="44" t="s">
        <v>960</v>
      </c>
      <c r="G46" s="172">
        <v>0.4</v>
      </c>
      <c r="H46" s="157">
        <v>0.4</v>
      </c>
      <c r="I46" s="157">
        <v>1</v>
      </c>
      <c r="J46" s="157"/>
      <c r="K46" s="169">
        <v>381.355</v>
      </c>
      <c r="L46" s="169">
        <v>381.36</v>
      </c>
      <c r="M46" s="169">
        <f aca="true" t="shared" si="13" ref="M46:M52">L46*25%</f>
        <v>95.34</v>
      </c>
      <c r="N46" s="169">
        <f aca="true" t="shared" si="14" ref="N46:N52">L46*25%</f>
        <v>95.34</v>
      </c>
      <c r="O46" s="169">
        <f aca="true" t="shared" si="15" ref="O46:O52">L46*25%</f>
        <v>95.34</v>
      </c>
      <c r="P46" s="169">
        <f aca="true" t="shared" si="16" ref="P46:P52">L46*25%</f>
        <v>95.34</v>
      </c>
      <c r="Q46" s="169">
        <v>381.36</v>
      </c>
      <c r="R46" s="169">
        <f aca="true" t="shared" si="17" ref="R46:R52">Q46*25%</f>
        <v>95.34</v>
      </c>
      <c r="S46" s="169">
        <f aca="true" t="shared" si="18" ref="S46:S52">Q46*25%</f>
        <v>95.34</v>
      </c>
      <c r="T46" s="169">
        <f aca="true" t="shared" si="19" ref="T46:T52">Q46*25%</f>
        <v>95.34</v>
      </c>
      <c r="U46" s="169">
        <f aca="true" t="shared" si="20" ref="U46:U52">Q46*25%</f>
        <v>95.34</v>
      </c>
      <c r="V46" s="205"/>
      <c r="W46" s="206"/>
      <c r="X46" s="206"/>
      <c r="Y46" s="206"/>
      <c r="Z46" s="206"/>
      <c r="AA46" s="284" t="s">
        <v>947</v>
      </c>
    </row>
    <row r="47" spans="1:27" s="174" customFormat="1" ht="30" customHeight="1">
      <c r="A47" s="40" t="s">
        <v>1001</v>
      </c>
      <c r="B47" s="147"/>
      <c r="C47" s="164" t="s">
        <v>986</v>
      </c>
      <c r="D47" s="282"/>
      <c r="E47" s="283"/>
      <c r="F47" s="44">
        <v>1.8</v>
      </c>
      <c r="G47" s="172">
        <v>1.8</v>
      </c>
      <c r="H47" s="157">
        <v>1.8</v>
      </c>
      <c r="I47" s="157"/>
      <c r="J47" s="157">
        <v>1.8</v>
      </c>
      <c r="K47" s="169">
        <v>720.35</v>
      </c>
      <c r="L47" s="169">
        <f>K47*0.95</f>
        <v>684.3325</v>
      </c>
      <c r="M47" s="169">
        <f t="shared" si="13"/>
        <v>171.083125</v>
      </c>
      <c r="N47" s="169">
        <f t="shared" si="14"/>
        <v>171.083125</v>
      </c>
      <c r="O47" s="169">
        <f t="shared" si="15"/>
        <v>171.083125</v>
      </c>
      <c r="P47" s="169">
        <f t="shared" si="16"/>
        <v>171.083125</v>
      </c>
      <c r="Q47" s="169">
        <v>684.33</v>
      </c>
      <c r="R47" s="169">
        <f t="shared" si="17"/>
        <v>171.0825</v>
      </c>
      <c r="S47" s="169">
        <f t="shared" si="18"/>
        <v>171.0825</v>
      </c>
      <c r="T47" s="169">
        <f t="shared" si="19"/>
        <v>171.0825</v>
      </c>
      <c r="U47" s="169">
        <f t="shared" si="20"/>
        <v>171.0825</v>
      </c>
      <c r="V47" s="205"/>
      <c r="W47" s="206"/>
      <c r="X47" s="206"/>
      <c r="Y47" s="206"/>
      <c r="Z47" s="206"/>
      <c r="AA47" s="284"/>
    </row>
    <row r="48" spans="1:27" s="174" customFormat="1" ht="39.75" customHeight="1">
      <c r="A48" s="40" t="s">
        <v>1002</v>
      </c>
      <c r="B48" s="147"/>
      <c r="C48" s="164" t="s">
        <v>987</v>
      </c>
      <c r="D48" s="175">
        <v>2014</v>
      </c>
      <c r="E48" s="173">
        <v>2014</v>
      </c>
      <c r="F48" s="44" t="s">
        <v>988</v>
      </c>
      <c r="G48" s="172">
        <v>1</v>
      </c>
      <c r="H48" s="157">
        <v>1</v>
      </c>
      <c r="I48" s="157">
        <v>1</v>
      </c>
      <c r="J48" s="157">
        <v>1.2</v>
      </c>
      <c r="K48" s="169">
        <v>3296.61</v>
      </c>
      <c r="L48" s="169">
        <f>K48*0.95</f>
        <v>3131.7795</v>
      </c>
      <c r="M48" s="169">
        <f t="shared" si="13"/>
        <v>782.944875</v>
      </c>
      <c r="N48" s="169">
        <f t="shared" si="14"/>
        <v>782.944875</v>
      </c>
      <c r="O48" s="169">
        <f t="shared" si="15"/>
        <v>782.944875</v>
      </c>
      <c r="P48" s="169">
        <f t="shared" si="16"/>
        <v>782.944875</v>
      </c>
      <c r="Q48" s="169">
        <v>3131.7795</v>
      </c>
      <c r="R48" s="169">
        <f t="shared" si="17"/>
        <v>782.944875</v>
      </c>
      <c r="S48" s="169">
        <f t="shared" si="18"/>
        <v>782.944875</v>
      </c>
      <c r="T48" s="169">
        <f t="shared" si="19"/>
        <v>782.944875</v>
      </c>
      <c r="U48" s="171">
        <f t="shared" si="20"/>
        <v>782.944875</v>
      </c>
      <c r="V48" s="205">
        <f aca="true" t="shared" si="21" ref="V48:V56">L48</f>
        <v>3131.7795</v>
      </c>
      <c r="W48" s="206"/>
      <c r="X48" s="205"/>
      <c r="Y48" s="205"/>
      <c r="Z48" s="205">
        <f>V48</f>
        <v>3131.7795</v>
      </c>
      <c r="AA48" s="176" t="s">
        <v>947</v>
      </c>
    </row>
    <row r="49" spans="1:27" s="174" customFormat="1" ht="39.75" customHeight="1">
      <c r="A49" s="40" t="s">
        <v>1003</v>
      </c>
      <c r="B49" s="147"/>
      <c r="C49" s="164" t="s">
        <v>991</v>
      </c>
      <c r="D49" s="175">
        <v>2013</v>
      </c>
      <c r="E49" s="173">
        <v>2014</v>
      </c>
      <c r="F49" s="44" t="s">
        <v>990</v>
      </c>
      <c r="G49" s="172">
        <v>0.4</v>
      </c>
      <c r="H49" s="157">
        <v>0.4</v>
      </c>
      <c r="I49" s="157">
        <v>1</v>
      </c>
      <c r="J49" s="157" t="s">
        <v>989</v>
      </c>
      <c r="K49" s="169">
        <v>247.36</v>
      </c>
      <c r="L49" s="169">
        <v>247.36</v>
      </c>
      <c r="M49" s="169">
        <f t="shared" si="13"/>
        <v>61.84</v>
      </c>
      <c r="N49" s="169">
        <f t="shared" si="14"/>
        <v>61.84</v>
      </c>
      <c r="O49" s="169">
        <f t="shared" si="15"/>
        <v>61.84</v>
      </c>
      <c r="P49" s="169">
        <f t="shared" si="16"/>
        <v>61.84</v>
      </c>
      <c r="Q49" s="169">
        <v>247.36</v>
      </c>
      <c r="R49" s="169">
        <f t="shared" si="17"/>
        <v>61.84</v>
      </c>
      <c r="S49" s="169">
        <f t="shared" si="18"/>
        <v>61.84</v>
      </c>
      <c r="T49" s="169">
        <f t="shared" si="19"/>
        <v>61.84</v>
      </c>
      <c r="U49" s="171">
        <f t="shared" si="20"/>
        <v>61.84</v>
      </c>
      <c r="V49" s="205"/>
      <c r="W49" s="206"/>
      <c r="X49" s="205"/>
      <c r="Y49" s="205"/>
      <c r="Z49" s="205"/>
      <c r="AA49" s="176" t="s">
        <v>947</v>
      </c>
    </row>
    <row r="50" spans="1:27" s="174" customFormat="1" ht="30" customHeight="1">
      <c r="A50" s="40" t="s">
        <v>1004</v>
      </c>
      <c r="B50" s="147"/>
      <c r="C50" s="164" t="s">
        <v>997</v>
      </c>
      <c r="D50" s="175">
        <v>2014</v>
      </c>
      <c r="E50" s="173">
        <v>2014</v>
      </c>
      <c r="F50" s="44">
        <v>0.9</v>
      </c>
      <c r="G50" s="172">
        <v>0.9</v>
      </c>
      <c r="H50" s="157"/>
      <c r="I50" s="157"/>
      <c r="J50" s="157">
        <v>0.9</v>
      </c>
      <c r="K50" s="169">
        <v>762.71</v>
      </c>
      <c r="L50" s="169">
        <f>K50*0.95</f>
        <v>724.5745000000001</v>
      </c>
      <c r="M50" s="169">
        <f t="shared" si="13"/>
        <v>181.14362500000001</v>
      </c>
      <c r="N50" s="169">
        <f t="shared" si="14"/>
        <v>181.14362500000001</v>
      </c>
      <c r="O50" s="169">
        <f t="shared" si="15"/>
        <v>181.14362500000001</v>
      </c>
      <c r="P50" s="169">
        <f t="shared" si="16"/>
        <v>181.14362500000001</v>
      </c>
      <c r="Q50" s="169">
        <v>724.57</v>
      </c>
      <c r="R50" s="169">
        <f t="shared" si="17"/>
        <v>181.1425</v>
      </c>
      <c r="S50" s="169">
        <f t="shared" si="18"/>
        <v>181.1425</v>
      </c>
      <c r="T50" s="169">
        <f t="shared" si="19"/>
        <v>181.1425</v>
      </c>
      <c r="U50" s="171">
        <f t="shared" si="20"/>
        <v>181.1425</v>
      </c>
      <c r="V50" s="205">
        <f t="shared" si="21"/>
        <v>724.5745000000001</v>
      </c>
      <c r="W50" s="206"/>
      <c r="X50" s="205"/>
      <c r="Y50" s="205">
        <f>V50</f>
        <v>724.5745000000001</v>
      </c>
      <c r="Z50" s="205"/>
      <c r="AA50" s="176" t="s">
        <v>947</v>
      </c>
    </row>
    <row r="51" spans="1:27" s="174" customFormat="1" ht="30" customHeight="1">
      <c r="A51" s="40" t="s">
        <v>1005</v>
      </c>
      <c r="B51" s="147"/>
      <c r="C51" s="164" t="s">
        <v>993</v>
      </c>
      <c r="D51" s="175">
        <v>2013</v>
      </c>
      <c r="E51" s="173">
        <v>2014</v>
      </c>
      <c r="F51" s="44" t="s">
        <v>992</v>
      </c>
      <c r="G51" s="172">
        <v>0.4</v>
      </c>
      <c r="H51" s="157">
        <v>0.4</v>
      </c>
      <c r="I51" s="157">
        <v>1</v>
      </c>
      <c r="J51" s="157">
        <v>0.5</v>
      </c>
      <c r="K51" s="169">
        <v>247.36</v>
      </c>
      <c r="L51" s="169">
        <v>247.36</v>
      </c>
      <c r="M51" s="169">
        <f t="shared" si="13"/>
        <v>61.84</v>
      </c>
      <c r="N51" s="169">
        <f t="shared" si="14"/>
        <v>61.84</v>
      </c>
      <c r="O51" s="169">
        <f t="shared" si="15"/>
        <v>61.84</v>
      </c>
      <c r="P51" s="169">
        <f t="shared" si="16"/>
        <v>61.84</v>
      </c>
      <c r="Q51" s="169">
        <v>247.36</v>
      </c>
      <c r="R51" s="169">
        <f t="shared" si="17"/>
        <v>61.84</v>
      </c>
      <c r="S51" s="169">
        <f t="shared" si="18"/>
        <v>61.84</v>
      </c>
      <c r="T51" s="169">
        <f t="shared" si="19"/>
        <v>61.84</v>
      </c>
      <c r="U51" s="171">
        <f t="shared" si="20"/>
        <v>61.84</v>
      </c>
      <c r="V51" s="205"/>
      <c r="W51" s="206"/>
      <c r="X51" s="205"/>
      <c r="Y51" s="205"/>
      <c r="Z51" s="205"/>
      <c r="AA51" s="176" t="s">
        <v>947</v>
      </c>
    </row>
    <row r="52" spans="1:27" s="174" customFormat="1" ht="30" customHeight="1">
      <c r="A52" s="40" t="s">
        <v>1006</v>
      </c>
      <c r="B52" s="147"/>
      <c r="C52" s="164" t="s">
        <v>994</v>
      </c>
      <c r="D52" s="175">
        <v>2013</v>
      </c>
      <c r="E52" s="173">
        <v>2014</v>
      </c>
      <c r="F52" s="44">
        <v>0.3</v>
      </c>
      <c r="G52" s="172">
        <v>0.3</v>
      </c>
      <c r="H52" s="157"/>
      <c r="I52" s="157"/>
      <c r="J52" s="157">
        <v>0.3</v>
      </c>
      <c r="K52" s="169">
        <v>241.52</v>
      </c>
      <c r="L52" s="169">
        <v>241.52</v>
      </c>
      <c r="M52" s="169">
        <f t="shared" si="13"/>
        <v>60.38</v>
      </c>
      <c r="N52" s="169">
        <f t="shared" si="14"/>
        <v>60.38</v>
      </c>
      <c r="O52" s="169">
        <f t="shared" si="15"/>
        <v>60.38</v>
      </c>
      <c r="P52" s="169">
        <f t="shared" si="16"/>
        <v>60.38</v>
      </c>
      <c r="Q52" s="169">
        <v>241.52</v>
      </c>
      <c r="R52" s="169">
        <f t="shared" si="17"/>
        <v>60.38</v>
      </c>
      <c r="S52" s="169">
        <f t="shared" si="18"/>
        <v>60.38</v>
      </c>
      <c r="T52" s="169">
        <f t="shared" si="19"/>
        <v>60.38</v>
      </c>
      <c r="U52" s="171">
        <f t="shared" si="20"/>
        <v>60.38</v>
      </c>
      <c r="V52" s="205">
        <f t="shared" si="21"/>
        <v>241.52</v>
      </c>
      <c r="W52" s="206"/>
      <c r="X52" s="205"/>
      <c r="Y52" s="205">
        <f>V52</f>
        <v>241.52</v>
      </c>
      <c r="Z52" s="205"/>
      <c r="AA52" s="176" t="s">
        <v>947</v>
      </c>
    </row>
    <row r="53" spans="1:27" s="174" customFormat="1" ht="30" customHeight="1">
      <c r="A53" s="40" t="s">
        <v>1007</v>
      </c>
      <c r="B53" s="147"/>
      <c r="C53" s="164" t="s">
        <v>995</v>
      </c>
      <c r="D53" s="175">
        <v>2014</v>
      </c>
      <c r="E53" s="173">
        <v>2014</v>
      </c>
      <c r="F53" s="44">
        <v>0.23</v>
      </c>
      <c r="G53" s="172">
        <v>0.23</v>
      </c>
      <c r="H53" s="157"/>
      <c r="I53" s="157"/>
      <c r="J53" s="157">
        <v>0.23</v>
      </c>
      <c r="K53" s="169"/>
      <c r="L53" s="169"/>
      <c r="M53" s="169"/>
      <c r="N53" s="169"/>
      <c r="O53" s="169"/>
      <c r="P53" s="169"/>
      <c r="Q53" s="169"/>
      <c r="R53" s="169"/>
      <c r="S53" s="169"/>
      <c r="T53" s="169"/>
      <c r="U53" s="171"/>
      <c r="V53" s="205"/>
      <c r="W53" s="206"/>
      <c r="X53" s="205"/>
      <c r="Y53" s="205"/>
      <c r="Z53" s="205"/>
      <c r="AA53" s="161"/>
    </row>
    <row r="54" spans="1:27" s="174" customFormat="1" ht="41.25" customHeight="1">
      <c r="A54" s="40" t="s">
        <v>1008</v>
      </c>
      <c r="B54" s="147"/>
      <c r="C54" s="164" t="s">
        <v>996</v>
      </c>
      <c r="D54" s="175">
        <v>2013</v>
      </c>
      <c r="E54" s="173">
        <v>2014</v>
      </c>
      <c r="F54" s="44"/>
      <c r="G54" s="172"/>
      <c r="H54" s="157"/>
      <c r="I54" s="157"/>
      <c r="J54" s="157"/>
      <c r="K54" s="169">
        <v>813.56</v>
      </c>
      <c r="L54" s="169">
        <v>813.56</v>
      </c>
      <c r="M54" s="169">
        <f>L54*25%</f>
        <v>203.39</v>
      </c>
      <c r="N54" s="169">
        <f>L54*25%</f>
        <v>203.39</v>
      </c>
      <c r="O54" s="169">
        <f>L54*25%</f>
        <v>203.39</v>
      </c>
      <c r="P54" s="169">
        <f>L54*25%</f>
        <v>203.39</v>
      </c>
      <c r="Q54" s="169">
        <v>813.56</v>
      </c>
      <c r="R54" s="169">
        <f>Q54*25%</f>
        <v>203.39</v>
      </c>
      <c r="S54" s="169">
        <f>Q54*25%</f>
        <v>203.39</v>
      </c>
      <c r="T54" s="169">
        <f>Q54*25%</f>
        <v>203.39</v>
      </c>
      <c r="U54" s="171">
        <f>Q54*25%</f>
        <v>203.39</v>
      </c>
      <c r="V54" s="205">
        <f t="shared" si="21"/>
        <v>813.56</v>
      </c>
      <c r="W54" s="206"/>
      <c r="X54" s="205">
        <f>V54</f>
        <v>813.56</v>
      </c>
      <c r="Y54" s="205"/>
      <c r="Z54" s="205"/>
      <c r="AA54" s="176" t="s">
        <v>947</v>
      </c>
    </row>
    <row r="55" spans="1:27" s="174" customFormat="1" ht="30" customHeight="1">
      <c r="A55" s="40" t="s">
        <v>1009</v>
      </c>
      <c r="B55" s="147"/>
      <c r="C55" s="164" t="s">
        <v>998</v>
      </c>
      <c r="D55" s="175">
        <v>2013</v>
      </c>
      <c r="E55" s="173">
        <v>2014</v>
      </c>
      <c r="F55" s="44">
        <v>0.4</v>
      </c>
      <c r="G55" s="172">
        <v>0.4</v>
      </c>
      <c r="H55" s="157"/>
      <c r="I55" s="157"/>
      <c r="J55" s="157">
        <v>0.4</v>
      </c>
      <c r="K55" s="169">
        <v>394.0677</v>
      </c>
      <c r="L55" s="169">
        <v>394.0677</v>
      </c>
      <c r="M55" s="169">
        <f>L55*25%</f>
        <v>98.516925</v>
      </c>
      <c r="N55" s="169">
        <f>L55*25%</f>
        <v>98.516925</v>
      </c>
      <c r="O55" s="169">
        <f>L55*25%</f>
        <v>98.516925</v>
      </c>
      <c r="P55" s="169">
        <f>L55*25%</f>
        <v>98.516925</v>
      </c>
      <c r="Q55" s="169">
        <v>394.077</v>
      </c>
      <c r="R55" s="169">
        <f>Q55*25%</f>
        <v>98.51925</v>
      </c>
      <c r="S55" s="169">
        <f>Q55*25%</f>
        <v>98.51925</v>
      </c>
      <c r="T55" s="169">
        <f>Q55*25%</f>
        <v>98.51925</v>
      </c>
      <c r="U55" s="171">
        <f>Q55*25%</f>
        <v>98.51925</v>
      </c>
      <c r="V55" s="205">
        <f t="shared" si="21"/>
        <v>394.0677</v>
      </c>
      <c r="W55" s="206"/>
      <c r="X55" s="205">
        <f>V55</f>
        <v>394.0677</v>
      </c>
      <c r="Y55" s="205"/>
      <c r="Z55" s="205"/>
      <c r="AA55" s="176" t="s">
        <v>947</v>
      </c>
    </row>
    <row r="56" spans="1:27" s="174" customFormat="1" ht="39.75" customHeight="1">
      <c r="A56" s="40" t="s">
        <v>1010</v>
      </c>
      <c r="B56" s="147"/>
      <c r="C56" s="164" t="s">
        <v>999</v>
      </c>
      <c r="D56" s="175">
        <v>2014</v>
      </c>
      <c r="E56" s="173">
        <v>2014</v>
      </c>
      <c r="F56" s="44">
        <v>0.38</v>
      </c>
      <c r="G56" s="172">
        <v>0.38</v>
      </c>
      <c r="H56" s="157"/>
      <c r="I56" s="157"/>
      <c r="J56" s="157">
        <v>0.38</v>
      </c>
      <c r="K56" s="169">
        <v>322.03</v>
      </c>
      <c r="L56" s="169">
        <f>K56*0.95</f>
        <v>305.9285</v>
      </c>
      <c r="M56" s="169">
        <f>L56*25%</f>
        <v>76.482125</v>
      </c>
      <c r="N56" s="169">
        <f>L56*25%</f>
        <v>76.482125</v>
      </c>
      <c r="O56" s="169">
        <f>L56*25%</f>
        <v>76.482125</v>
      </c>
      <c r="P56" s="169">
        <f>L56*25%</f>
        <v>76.482125</v>
      </c>
      <c r="Q56" s="169">
        <v>305.93</v>
      </c>
      <c r="R56" s="169">
        <f>Q56*25%</f>
        <v>76.4825</v>
      </c>
      <c r="S56" s="169">
        <f>Q56*25%</f>
        <v>76.4825</v>
      </c>
      <c r="T56" s="169">
        <f>Q56*25%</f>
        <v>76.4825</v>
      </c>
      <c r="U56" s="171">
        <f>Q56*25%</f>
        <v>76.4825</v>
      </c>
      <c r="V56" s="205">
        <f t="shared" si="21"/>
        <v>305.9285</v>
      </c>
      <c r="W56" s="206"/>
      <c r="X56" s="205">
        <f>V56</f>
        <v>305.9285</v>
      </c>
      <c r="Y56" s="205"/>
      <c r="Z56" s="205"/>
      <c r="AA56" s="176" t="s">
        <v>947</v>
      </c>
    </row>
    <row r="57" spans="1:232" s="163" customFormat="1" ht="28.5" customHeight="1">
      <c r="A57" s="40"/>
      <c r="B57" s="37"/>
      <c r="C57" s="148" t="s">
        <v>900</v>
      </c>
      <c r="D57" s="198"/>
      <c r="E57" s="198"/>
      <c r="F57" s="198"/>
      <c r="G57" s="198"/>
      <c r="H57" s="198"/>
      <c r="I57" s="198"/>
      <c r="J57" s="198"/>
      <c r="K57" s="155">
        <f>SUM(K58:K59)</f>
        <v>4934.9</v>
      </c>
      <c r="L57" s="155">
        <f aca="true" t="shared" si="22" ref="L57:Z57">SUM(L58:L59)</f>
        <v>1500</v>
      </c>
      <c r="M57" s="155">
        <f t="shared" si="22"/>
        <v>375</v>
      </c>
      <c r="N57" s="155">
        <f t="shared" si="22"/>
        <v>375</v>
      </c>
      <c r="O57" s="155">
        <f t="shared" si="22"/>
        <v>375</v>
      </c>
      <c r="P57" s="155">
        <f t="shared" si="22"/>
        <v>375</v>
      </c>
      <c r="Q57" s="155">
        <f t="shared" si="22"/>
        <v>1500</v>
      </c>
      <c r="R57" s="155">
        <f t="shared" si="22"/>
        <v>375</v>
      </c>
      <c r="S57" s="155">
        <f t="shared" si="22"/>
        <v>375</v>
      </c>
      <c r="T57" s="155">
        <f t="shared" si="22"/>
        <v>375</v>
      </c>
      <c r="U57" s="155">
        <f t="shared" si="22"/>
        <v>375</v>
      </c>
      <c r="V57" s="155">
        <f t="shared" si="22"/>
        <v>3434.9</v>
      </c>
      <c r="W57" s="155">
        <f t="shared" si="22"/>
        <v>3434.9</v>
      </c>
      <c r="X57" s="155">
        <f t="shared" si="22"/>
        <v>0</v>
      </c>
      <c r="Y57" s="155">
        <f t="shared" si="22"/>
        <v>0</v>
      </c>
      <c r="Z57" s="155">
        <f t="shared" si="22"/>
        <v>1500</v>
      </c>
      <c r="AA57" s="192"/>
      <c r="AB57" s="38"/>
      <c r="AC57" s="38"/>
      <c r="AD57" s="38"/>
      <c r="AE57" s="38"/>
      <c r="AF57" s="38"/>
      <c r="AG57" s="38"/>
      <c r="AH57" s="38"/>
      <c r="AI57" s="38"/>
      <c r="AJ57" s="38"/>
      <c r="AK57" s="38"/>
      <c r="AL57" s="38"/>
      <c r="AM57" s="38"/>
      <c r="AN57" s="38"/>
      <c r="AO57" s="38"/>
      <c r="AP57" s="38"/>
      <c r="AQ57" s="38"/>
      <c r="AR57" s="38"/>
      <c r="AS57" s="38"/>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row>
    <row r="58" spans="1:232" s="163" customFormat="1" ht="30" customHeight="1">
      <c r="A58" s="40" t="s">
        <v>971</v>
      </c>
      <c r="B58" s="147"/>
      <c r="C58" s="164" t="s">
        <v>937</v>
      </c>
      <c r="D58" s="42">
        <v>2013</v>
      </c>
      <c r="E58" s="42">
        <v>2014</v>
      </c>
      <c r="F58" s="44">
        <v>1.5</v>
      </c>
      <c r="G58" s="172">
        <v>1.5</v>
      </c>
      <c r="H58" s="157"/>
      <c r="I58" s="157"/>
      <c r="J58" s="157">
        <v>1.5</v>
      </c>
      <c r="K58" s="169">
        <v>3434.9</v>
      </c>
      <c r="L58" s="169">
        <v>0</v>
      </c>
      <c r="M58" s="169">
        <f>L58*25%</f>
        <v>0</v>
      </c>
      <c r="N58" s="169">
        <f>L58*25%</f>
        <v>0</v>
      </c>
      <c r="O58" s="169">
        <f>L58*25%</f>
        <v>0</v>
      </c>
      <c r="P58" s="169">
        <f>L58*25%</f>
        <v>0</v>
      </c>
      <c r="Q58" s="169">
        <v>0</v>
      </c>
      <c r="R58" s="169">
        <f>Q58*25%</f>
        <v>0</v>
      </c>
      <c r="S58" s="169">
        <f>Q58*25%</f>
        <v>0</v>
      </c>
      <c r="T58" s="169">
        <f>Q58*25%</f>
        <v>0</v>
      </c>
      <c r="U58" s="171">
        <f>Q58*25%</f>
        <v>0</v>
      </c>
      <c r="V58" s="205">
        <f>K58</f>
        <v>3434.9</v>
      </c>
      <c r="W58" s="205">
        <f>V58</f>
        <v>3434.9</v>
      </c>
      <c r="X58" s="205"/>
      <c r="Y58" s="205"/>
      <c r="Z58" s="205"/>
      <c r="AA58" s="176"/>
      <c r="AB58" s="38"/>
      <c r="AC58" s="38"/>
      <c r="AD58" s="38"/>
      <c r="AE58" s="38"/>
      <c r="AF58" s="38"/>
      <c r="AG58" s="38"/>
      <c r="AH58" s="38"/>
      <c r="AI58" s="38"/>
      <c r="AJ58" s="38"/>
      <c r="AK58" s="38"/>
      <c r="AL58" s="38"/>
      <c r="AM58" s="38"/>
      <c r="AN58" s="38"/>
      <c r="AO58" s="38"/>
      <c r="AP58" s="38"/>
      <c r="AQ58" s="38"/>
      <c r="AR58" s="38"/>
      <c r="AS58" s="38"/>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row>
    <row r="59" spans="1:232" ht="30" customHeight="1" outlineLevel="2">
      <c r="A59" s="40" t="s">
        <v>972</v>
      </c>
      <c r="B59" s="41"/>
      <c r="C59" s="166" t="s">
        <v>925</v>
      </c>
      <c r="D59" s="42">
        <v>2014</v>
      </c>
      <c r="E59" s="42">
        <v>2014</v>
      </c>
      <c r="F59" s="44"/>
      <c r="G59" s="172"/>
      <c r="H59" s="157"/>
      <c r="I59" s="157"/>
      <c r="J59" s="157"/>
      <c r="K59" s="169">
        <v>1500</v>
      </c>
      <c r="L59" s="169">
        <v>1500</v>
      </c>
      <c r="M59" s="169">
        <f>L59*25%</f>
        <v>375</v>
      </c>
      <c r="N59" s="169">
        <f>L59*25%</f>
        <v>375</v>
      </c>
      <c r="O59" s="169">
        <f>L59*25%</f>
        <v>375</v>
      </c>
      <c r="P59" s="169">
        <f>L59*25%</f>
        <v>375</v>
      </c>
      <c r="Q59" s="169">
        <v>1500</v>
      </c>
      <c r="R59" s="169">
        <f>Q59*25%</f>
        <v>375</v>
      </c>
      <c r="S59" s="169">
        <f>Q59*25%</f>
        <v>375</v>
      </c>
      <c r="T59" s="169">
        <f>Q59*25%</f>
        <v>375</v>
      </c>
      <c r="U59" s="169">
        <f>Q59*25%</f>
        <v>375</v>
      </c>
      <c r="V59" s="207"/>
      <c r="W59" s="206"/>
      <c r="X59" s="205"/>
      <c r="Y59" s="205"/>
      <c r="Z59" s="205">
        <v>1500</v>
      </c>
      <c r="AA59" s="193"/>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row>
    <row r="60" spans="1:27" s="47" customFormat="1" ht="41.25" customHeight="1">
      <c r="A60" s="46"/>
      <c r="C60" s="47" t="s">
        <v>16</v>
      </c>
      <c r="F60" s="48"/>
      <c r="G60" s="50"/>
      <c r="H60" s="51"/>
      <c r="I60" s="50"/>
      <c r="J60" s="49"/>
      <c r="K60" s="52"/>
      <c r="M60" s="52"/>
      <c r="N60" s="52"/>
      <c r="O60" s="52"/>
      <c r="P60" s="52"/>
      <c r="Q60" s="52"/>
      <c r="R60" s="52"/>
      <c r="S60" s="52"/>
      <c r="T60" s="52"/>
      <c r="U60" s="52"/>
      <c r="V60" s="181"/>
      <c r="W60" s="180"/>
      <c r="X60" s="180"/>
      <c r="Y60" s="180"/>
      <c r="Z60" s="180"/>
      <c r="AA60" s="53"/>
    </row>
    <row r="61" spans="4:26" ht="18.75">
      <c r="D61" s="54" t="s">
        <v>19</v>
      </c>
      <c r="E61" s="54"/>
      <c r="F61" s="55"/>
      <c r="L61" s="167"/>
      <c r="M61" s="168"/>
      <c r="N61" s="56" t="s">
        <v>22</v>
      </c>
      <c r="O61" s="56"/>
      <c r="V61" s="181"/>
      <c r="W61" s="180"/>
      <c r="X61" s="180"/>
      <c r="Y61" s="180"/>
      <c r="Z61" s="180"/>
    </row>
    <row r="62" spans="1:27" s="47" customFormat="1" ht="18.75">
      <c r="A62" s="46"/>
      <c r="F62" s="48"/>
      <c r="G62" s="50"/>
      <c r="H62" s="51"/>
      <c r="I62" s="50"/>
      <c r="J62" s="49"/>
      <c r="K62" s="52"/>
      <c r="M62" s="52"/>
      <c r="N62" s="52"/>
      <c r="O62" s="52"/>
      <c r="P62" s="52"/>
      <c r="Q62" s="52"/>
      <c r="R62" s="52"/>
      <c r="S62" s="52"/>
      <c r="T62" s="52"/>
      <c r="U62" s="52"/>
      <c r="V62" s="181"/>
      <c r="W62" s="180"/>
      <c r="X62" s="180"/>
      <c r="Y62" s="180"/>
      <c r="Z62" s="180"/>
      <c r="AA62" s="53"/>
    </row>
    <row r="63" spans="4:26" ht="39" customHeight="1">
      <c r="D63" s="54" t="s">
        <v>20</v>
      </c>
      <c r="E63" s="54"/>
      <c r="F63" s="55"/>
      <c r="L63" s="167"/>
      <c r="M63" s="168"/>
      <c r="N63" s="56" t="s">
        <v>23</v>
      </c>
      <c r="O63" s="56"/>
      <c r="V63" s="181"/>
      <c r="W63" s="180"/>
      <c r="X63" s="180"/>
      <c r="Y63" s="180"/>
      <c r="Z63" s="180"/>
    </row>
    <row r="64" spans="1:27" s="47" customFormat="1" ht="19.5">
      <c r="A64" s="46"/>
      <c r="F64" s="48"/>
      <c r="G64" s="50"/>
      <c r="H64" s="51"/>
      <c r="I64" s="50"/>
      <c r="J64" s="49"/>
      <c r="K64" s="52"/>
      <c r="M64" s="52"/>
      <c r="N64" s="52"/>
      <c r="O64" s="52"/>
      <c r="P64" s="52"/>
      <c r="Q64" s="52"/>
      <c r="R64" s="52"/>
      <c r="S64" s="52"/>
      <c r="T64" s="52"/>
      <c r="U64" s="52"/>
      <c r="V64" s="156"/>
      <c r="W64" s="156"/>
      <c r="X64" s="156"/>
      <c r="Y64" s="156"/>
      <c r="Z64" s="156"/>
      <c r="AA64" s="53"/>
    </row>
    <row r="65" spans="4:26" ht="37.5" customHeight="1">
      <c r="D65" s="54" t="s">
        <v>21</v>
      </c>
      <c r="E65" s="54"/>
      <c r="F65" s="55"/>
      <c r="L65" s="167"/>
      <c r="M65" s="168"/>
      <c r="N65" s="56" t="s">
        <v>894</v>
      </c>
      <c r="O65" s="56"/>
      <c r="V65" s="181"/>
      <c r="W65" s="180"/>
      <c r="X65" s="180"/>
      <c r="Y65" s="180"/>
      <c r="Z65" s="180"/>
    </row>
    <row r="66" spans="22:26" ht="12.75">
      <c r="V66" s="271"/>
      <c r="W66" s="271"/>
      <c r="X66" s="271"/>
      <c r="Y66" s="271"/>
      <c r="Z66" s="271"/>
    </row>
    <row r="67" spans="22:26" ht="12.75">
      <c r="V67" s="271"/>
      <c r="W67" s="271"/>
      <c r="X67" s="271"/>
      <c r="Y67" s="271"/>
      <c r="Z67" s="271"/>
    </row>
    <row r="68" spans="22:26" ht="9" customHeight="1">
      <c r="V68" s="271"/>
      <c r="W68" s="271"/>
      <c r="X68" s="271"/>
      <c r="Y68" s="271"/>
      <c r="Z68" s="271"/>
    </row>
    <row r="69" spans="22:26" ht="12.75">
      <c r="V69" s="271"/>
      <c r="W69" s="271"/>
      <c r="X69" s="271"/>
      <c r="Y69" s="271"/>
      <c r="Z69" s="271"/>
    </row>
    <row r="70" spans="22:26" ht="18.75">
      <c r="V70" s="181"/>
      <c r="W70" s="180"/>
      <c r="X70" s="180"/>
      <c r="Y70" s="180"/>
      <c r="Z70" s="180"/>
    </row>
    <row r="71" spans="22:26" ht="18.75">
      <c r="V71" s="181"/>
      <c r="W71" s="177"/>
      <c r="X71" s="180"/>
      <c r="Y71" s="180"/>
      <c r="Z71" s="180"/>
    </row>
    <row r="72" spans="22:26" ht="18.75">
      <c r="V72" s="181"/>
      <c r="W72" s="180"/>
      <c r="X72" s="180"/>
      <c r="Y72" s="180"/>
      <c r="Z72" s="180"/>
    </row>
    <row r="73" spans="22:26" ht="18.75">
      <c r="V73" s="181"/>
      <c r="W73" s="180"/>
      <c r="X73" s="180"/>
      <c r="Y73" s="180"/>
      <c r="Z73" s="180"/>
    </row>
    <row r="74" spans="22:26" ht="18.75">
      <c r="V74" s="181"/>
      <c r="W74" s="180"/>
      <c r="X74" s="180"/>
      <c r="Y74" s="180"/>
      <c r="Z74" s="180"/>
    </row>
    <row r="75" spans="22:26" ht="18.75">
      <c r="V75" s="181"/>
      <c r="W75" s="180"/>
      <c r="X75" s="180"/>
      <c r="Y75" s="180"/>
      <c r="Z75" s="180"/>
    </row>
    <row r="76" spans="22:26" ht="18.75">
      <c r="V76" s="181"/>
      <c r="W76" s="177"/>
      <c r="X76" s="180"/>
      <c r="Y76" s="180"/>
      <c r="Z76" s="180"/>
    </row>
    <row r="77" spans="22:26" ht="18.75">
      <c r="V77" s="181"/>
      <c r="W77" s="180"/>
      <c r="X77" s="180"/>
      <c r="Y77" s="180"/>
      <c r="Z77" s="180"/>
    </row>
    <row r="78" spans="22:26" ht="18.75">
      <c r="V78" s="181"/>
      <c r="W78" s="180"/>
      <c r="X78" s="180"/>
      <c r="Y78" s="180"/>
      <c r="Z78" s="180"/>
    </row>
    <row r="79" spans="22:26" ht="18.75">
      <c r="V79" s="181"/>
      <c r="W79" s="180"/>
      <c r="X79" s="180"/>
      <c r="Y79" s="180"/>
      <c r="Z79" s="180"/>
    </row>
    <row r="80" spans="22:26" ht="18.75">
      <c r="V80" s="181"/>
      <c r="W80" s="180"/>
      <c r="X80" s="180"/>
      <c r="Y80" s="180"/>
      <c r="Z80" s="180"/>
    </row>
    <row r="81" spans="22:26" ht="18.75">
      <c r="V81" s="181"/>
      <c r="W81" s="180"/>
      <c r="X81" s="180"/>
      <c r="Y81" s="180"/>
      <c r="Z81" s="180"/>
    </row>
    <row r="82" spans="22:26" ht="18.75">
      <c r="V82" s="181"/>
      <c r="W82" s="177"/>
      <c r="X82" s="180"/>
      <c r="Y82" s="180"/>
      <c r="Z82" s="180"/>
    </row>
    <row r="83" spans="22:26" ht="18.75">
      <c r="V83" s="181"/>
      <c r="W83" s="180"/>
      <c r="X83" s="177"/>
      <c r="Y83" s="180"/>
      <c r="Z83" s="180"/>
    </row>
    <row r="84" spans="22:26" ht="19.5">
      <c r="V84" s="182"/>
      <c r="W84" s="182"/>
      <c r="X84" s="182"/>
      <c r="Y84" s="182"/>
      <c r="Z84" s="182"/>
    </row>
    <row r="85" spans="22:26" ht="19.5">
      <c r="V85" s="156"/>
      <c r="W85" s="156"/>
      <c r="X85" s="156"/>
      <c r="Y85" s="156"/>
      <c r="Z85" s="156"/>
    </row>
    <row r="86" spans="22:26" ht="18.75">
      <c r="V86" s="181"/>
      <c r="W86" s="180"/>
      <c r="X86" s="180"/>
      <c r="Y86" s="180"/>
      <c r="Z86" s="180"/>
    </row>
    <row r="87" spans="22:26" ht="18.75">
      <c r="V87" s="181"/>
      <c r="W87" s="180"/>
      <c r="X87" s="180"/>
      <c r="Y87" s="180"/>
      <c r="Z87" s="180"/>
    </row>
    <row r="88" spans="22:26" ht="18.75">
      <c r="V88" s="181"/>
      <c r="W88" s="180"/>
      <c r="X88" s="180"/>
      <c r="Y88" s="180"/>
      <c r="Z88" s="180"/>
    </row>
    <row r="89" spans="22:26" ht="18.75">
      <c r="V89" s="181"/>
      <c r="W89" s="180"/>
      <c r="X89" s="180"/>
      <c r="Y89" s="180"/>
      <c r="Z89" s="180"/>
    </row>
    <row r="90" spans="22:26" ht="18.75">
      <c r="V90" s="181"/>
      <c r="W90" s="180"/>
      <c r="X90" s="180"/>
      <c r="Y90" s="180"/>
      <c r="Z90" s="180"/>
    </row>
    <row r="91" spans="22:26" ht="18.75">
      <c r="V91" s="181"/>
      <c r="W91" s="180"/>
      <c r="X91" s="180"/>
      <c r="Y91" s="180"/>
      <c r="Z91" s="180"/>
    </row>
    <row r="92" spans="22:26" ht="18.75">
      <c r="V92" s="181"/>
      <c r="W92" s="180"/>
      <c r="X92" s="180"/>
      <c r="Y92" s="180"/>
      <c r="Z92" s="180"/>
    </row>
    <row r="93" spans="22:26" ht="18.75">
      <c r="V93" s="181"/>
      <c r="W93" s="177"/>
      <c r="X93" s="180"/>
      <c r="Y93" s="180"/>
      <c r="Z93" s="180"/>
    </row>
    <row r="94" spans="22:26" ht="19.5">
      <c r="V94" s="183"/>
      <c r="W94" s="183"/>
      <c r="X94" s="183"/>
      <c r="Y94" s="183"/>
      <c r="Z94" s="183"/>
    </row>
    <row r="95" spans="22:26" ht="18.75">
      <c r="V95" s="181"/>
      <c r="W95" s="180"/>
      <c r="X95" s="180"/>
      <c r="Y95" s="180"/>
      <c r="Z95" s="180"/>
    </row>
    <row r="96" spans="22:26" ht="18.75">
      <c r="V96" s="181"/>
      <c r="W96" s="180"/>
      <c r="X96" s="180"/>
      <c r="Y96" s="180"/>
      <c r="Z96" s="180"/>
    </row>
    <row r="97" spans="22:26" ht="18.75">
      <c r="V97" s="181"/>
      <c r="W97" s="180"/>
      <c r="X97" s="180"/>
      <c r="Y97" s="180"/>
      <c r="Z97" s="180"/>
    </row>
    <row r="98" spans="22:26" ht="18.75">
      <c r="V98" s="181"/>
      <c r="W98" s="177"/>
      <c r="X98" s="180"/>
      <c r="Y98" s="180"/>
      <c r="Z98" s="180"/>
    </row>
    <row r="99" spans="22:26" ht="18.75">
      <c r="V99" s="181"/>
      <c r="W99" s="180"/>
      <c r="X99" s="180"/>
      <c r="Y99" s="180"/>
      <c r="Z99" s="180"/>
    </row>
    <row r="100" spans="22:26" ht="18.75">
      <c r="V100" s="181"/>
      <c r="W100" s="180"/>
      <c r="X100" s="180"/>
      <c r="Y100" s="180"/>
      <c r="Z100" s="180"/>
    </row>
    <row r="101" spans="22:26" ht="18.75">
      <c r="V101" s="181"/>
      <c r="W101" s="180"/>
      <c r="X101" s="180"/>
      <c r="Y101" s="180"/>
      <c r="Z101" s="180"/>
    </row>
    <row r="102" spans="22:26" ht="18.75">
      <c r="V102" s="181"/>
      <c r="W102" s="180"/>
      <c r="X102" s="180"/>
      <c r="Y102" s="180"/>
      <c r="Z102" s="180"/>
    </row>
    <row r="103" spans="22:26" ht="12.75">
      <c r="V103" s="271"/>
      <c r="W103" s="271"/>
      <c r="X103" s="271"/>
      <c r="Y103" s="271"/>
      <c r="Z103" s="271"/>
    </row>
    <row r="104" spans="22:26" ht="12.75">
      <c r="V104" s="271"/>
      <c r="W104" s="271"/>
      <c r="X104" s="271"/>
      <c r="Y104" s="271"/>
      <c r="Z104" s="271"/>
    </row>
    <row r="105" spans="22:26" ht="18.75">
      <c r="V105" s="181"/>
      <c r="W105" s="180"/>
      <c r="X105" s="180"/>
      <c r="Y105" s="180"/>
      <c r="Z105" s="180"/>
    </row>
    <row r="106" spans="22:26" ht="18.75">
      <c r="V106" s="181"/>
      <c r="W106" s="180"/>
      <c r="X106" s="180"/>
      <c r="Y106" s="180"/>
      <c r="Z106" s="180"/>
    </row>
    <row r="107" spans="22:26" ht="12.75">
      <c r="V107" s="271"/>
      <c r="W107" s="271"/>
      <c r="X107" s="271"/>
      <c r="Y107" s="271"/>
      <c r="Z107" s="271"/>
    </row>
    <row r="108" spans="22:26" ht="12.75">
      <c r="V108" s="271"/>
      <c r="W108" s="271"/>
      <c r="X108" s="271"/>
      <c r="Y108" s="271"/>
      <c r="Z108" s="271"/>
    </row>
    <row r="109" spans="22:26" ht="12.75">
      <c r="V109" s="271"/>
      <c r="W109" s="271"/>
      <c r="X109" s="271"/>
      <c r="Y109" s="271"/>
      <c r="Z109" s="271"/>
    </row>
    <row r="110" spans="22:26" ht="12.75">
      <c r="V110" s="271"/>
      <c r="W110" s="271"/>
      <c r="X110" s="271"/>
      <c r="Y110" s="271"/>
      <c r="Z110" s="271"/>
    </row>
    <row r="111" spans="22:26" ht="18.75">
      <c r="V111" s="181"/>
      <c r="W111" s="180"/>
      <c r="X111" s="180"/>
      <c r="Y111" s="180"/>
      <c r="Z111" s="180"/>
    </row>
    <row r="112" spans="22:26" ht="18.75">
      <c r="V112" s="181"/>
      <c r="W112" s="180"/>
      <c r="X112" s="180"/>
      <c r="Y112" s="180"/>
      <c r="Z112" s="180"/>
    </row>
    <row r="113" spans="22:26" ht="12.75">
      <c r="V113" s="271"/>
      <c r="W113" s="271"/>
      <c r="X113" s="271"/>
      <c r="Y113" s="274"/>
      <c r="Z113" s="271"/>
    </row>
    <row r="114" spans="22:26" ht="12.75">
      <c r="V114" s="271"/>
      <c r="W114" s="271"/>
      <c r="X114" s="271"/>
      <c r="Y114" s="274"/>
      <c r="Z114" s="271"/>
    </row>
    <row r="115" spans="22:26" ht="12.75">
      <c r="V115" s="271"/>
      <c r="W115" s="274"/>
      <c r="X115" s="271"/>
      <c r="Y115" s="271"/>
      <c r="Z115" s="271"/>
    </row>
    <row r="116" spans="22:26" ht="12.75">
      <c r="V116" s="271"/>
      <c r="W116" s="274"/>
      <c r="X116" s="271"/>
      <c r="Y116" s="271"/>
      <c r="Z116" s="271"/>
    </row>
    <row r="117" spans="22:26" ht="12.75">
      <c r="V117" s="271"/>
      <c r="W117" s="271"/>
      <c r="X117" s="271"/>
      <c r="Y117" s="274"/>
      <c r="Z117" s="271"/>
    </row>
    <row r="118" spans="22:26" ht="12.75">
      <c r="V118" s="271"/>
      <c r="W118" s="271"/>
      <c r="X118" s="271"/>
      <c r="Y118" s="274"/>
      <c r="Z118" s="271"/>
    </row>
    <row r="119" spans="22:26" ht="12.75">
      <c r="V119" s="271"/>
      <c r="W119" s="271"/>
      <c r="X119" s="271"/>
      <c r="Y119" s="274"/>
      <c r="Z119" s="271"/>
    </row>
    <row r="120" spans="22:26" ht="18.75">
      <c r="V120" s="181"/>
      <c r="W120" s="180"/>
      <c r="X120" s="180"/>
      <c r="Y120" s="180"/>
      <c r="Z120" s="180"/>
    </row>
    <row r="121" spans="22:26" ht="18.75">
      <c r="V121" s="181"/>
      <c r="W121" s="180"/>
      <c r="X121" s="180"/>
      <c r="Y121" s="180"/>
      <c r="Z121" s="180"/>
    </row>
    <row r="122" spans="22:26" ht="18.75">
      <c r="V122" s="181"/>
      <c r="W122" s="180"/>
      <c r="X122" s="180"/>
      <c r="Y122" s="180"/>
      <c r="Z122" s="180"/>
    </row>
    <row r="123" spans="22:26" ht="18.75">
      <c r="V123" s="181"/>
      <c r="W123" s="180"/>
      <c r="X123" s="180"/>
      <c r="Y123" s="180"/>
      <c r="Z123" s="180"/>
    </row>
    <row r="124" spans="22:26" ht="18.75">
      <c r="V124" s="181"/>
      <c r="W124" s="180"/>
      <c r="X124" s="180"/>
      <c r="Y124" s="180"/>
      <c r="Z124" s="180"/>
    </row>
    <row r="125" spans="22:26" ht="18.75">
      <c r="V125" s="181"/>
      <c r="W125" s="180"/>
      <c r="X125" s="180"/>
      <c r="Y125" s="180"/>
      <c r="Z125" s="180"/>
    </row>
    <row r="126" spans="22:26" ht="12.75">
      <c r="V126" s="271"/>
      <c r="W126" s="271"/>
      <c r="X126" s="271"/>
      <c r="Y126" s="271"/>
      <c r="Z126" s="271"/>
    </row>
    <row r="127" spans="22:26" ht="12.75">
      <c r="V127" s="271"/>
      <c r="W127" s="271"/>
      <c r="X127" s="271"/>
      <c r="Y127" s="271"/>
      <c r="Z127" s="271"/>
    </row>
    <row r="128" spans="22:26" ht="18.75">
      <c r="V128" s="181"/>
      <c r="W128" s="180"/>
      <c r="X128" s="180"/>
      <c r="Y128" s="180"/>
      <c r="Z128" s="180"/>
    </row>
    <row r="129" spans="22:26" ht="18.75">
      <c r="V129" s="181"/>
      <c r="W129" s="180"/>
      <c r="X129" s="180"/>
      <c r="Y129" s="180"/>
      <c r="Z129" s="180"/>
    </row>
    <row r="130" spans="22:26" ht="18.75">
      <c r="V130" s="181"/>
      <c r="W130" s="180"/>
      <c r="X130" s="180"/>
      <c r="Y130" s="180"/>
      <c r="Z130" s="180"/>
    </row>
    <row r="131" spans="22:26" ht="18.75">
      <c r="V131" s="181"/>
      <c r="W131" s="180"/>
      <c r="X131" s="180"/>
      <c r="Y131" s="180"/>
      <c r="Z131" s="180"/>
    </row>
    <row r="132" spans="22:26" ht="18.75">
      <c r="V132" s="181"/>
      <c r="W132" s="180"/>
      <c r="X132" s="180"/>
      <c r="Y132" s="180"/>
      <c r="Z132" s="180"/>
    </row>
    <row r="133" spans="22:26" ht="18.75">
      <c r="V133" s="181"/>
      <c r="W133" s="180"/>
      <c r="X133" s="180"/>
      <c r="Y133" s="180"/>
      <c r="Z133" s="180"/>
    </row>
    <row r="134" spans="22:26" ht="18.75">
      <c r="V134" s="181"/>
      <c r="W134" s="180"/>
      <c r="X134" s="180"/>
      <c r="Y134" s="180"/>
      <c r="Z134" s="180"/>
    </row>
    <row r="135" spans="22:26" ht="18.75">
      <c r="V135" s="181"/>
      <c r="W135" s="180"/>
      <c r="X135" s="180"/>
      <c r="Y135" s="180"/>
      <c r="Z135" s="180"/>
    </row>
    <row r="136" spans="22:26" ht="18.75">
      <c r="V136" s="181"/>
      <c r="W136" s="180"/>
      <c r="X136" s="180"/>
      <c r="Y136" s="180"/>
      <c r="Z136" s="180"/>
    </row>
    <row r="137" spans="22:26" ht="18.75">
      <c r="V137" s="181"/>
      <c r="W137" s="180"/>
      <c r="X137" s="180"/>
      <c r="Y137" s="180"/>
      <c r="Z137" s="180"/>
    </row>
    <row r="138" spans="22:26" ht="18.75">
      <c r="V138" s="181"/>
      <c r="W138" s="180"/>
      <c r="X138" s="180"/>
      <c r="Y138" s="180"/>
      <c r="Z138" s="180"/>
    </row>
    <row r="139" spans="22:26" ht="18.75">
      <c r="V139" s="181"/>
      <c r="W139" s="180"/>
      <c r="X139" s="180"/>
      <c r="Y139" s="180"/>
      <c r="Z139" s="180"/>
    </row>
    <row r="140" spans="22:26" ht="18.75">
      <c r="V140" s="181"/>
      <c r="W140" s="180"/>
      <c r="X140" s="180"/>
      <c r="Y140" s="180"/>
      <c r="Z140" s="180"/>
    </row>
    <row r="141" spans="22:26" ht="18.75">
      <c r="V141" s="181"/>
      <c r="W141" s="180"/>
      <c r="X141" s="180"/>
      <c r="Y141" s="180"/>
      <c r="Z141" s="180"/>
    </row>
    <row r="142" spans="22:26" ht="18.75">
      <c r="V142" s="181"/>
      <c r="W142" s="180"/>
      <c r="X142" s="180"/>
      <c r="Y142" s="180"/>
      <c r="Z142" s="180"/>
    </row>
    <row r="143" spans="22:26" ht="18.75">
      <c r="V143" s="181"/>
      <c r="W143" s="180"/>
      <c r="X143" s="177"/>
      <c r="Y143" s="180"/>
      <c r="Z143" s="180"/>
    </row>
    <row r="144" spans="22:26" ht="19.5">
      <c r="V144" s="184"/>
      <c r="W144" s="184"/>
      <c r="X144" s="184"/>
      <c r="Y144" s="184"/>
      <c r="Z144" s="184"/>
    </row>
    <row r="145" spans="22:26" ht="18.75">
      <c r="V145" s="181"/>
      <c r="W145" s="180"/>
      <c r="X145" s="180"/>
      <c r="Y145" s="180"/>
      <c r="Z145" s="180"/>
    </row>
    <row r="146" spans="22:26" ht="18.75">
      <c r="V146" s="181"/>
      <c r="W146" s="180"/>
      <c r="X146" s="180"/>
      <c r="Y146" s="180"/>
      <c r="Z146" s="180"/>
    </row>
    <row r="147" spans="22:26" ht="18.75">
      <c r="V147" s="181"/>
      <c r="W147" s="180"/>
      <c r="X147" s="180"/>
      <c r="Y147" s="180"/>
      <c r="Z147" s="180"/>
    </row>
    <row r="148" spans="22:26" ht="18.75">
      <c r="V148" s="181"/>
      <c r="W148" s="180"/>
      <c r="X148" s="180"/>
      <c r="Y148" s="180"/>
      <c r="Z148" s="180"/>
    </row>
    <row r="149" spans="22:26" ht="18.75">
      <c r="V149" s="181"/>
      <c r="W149" s="180"/>
      <c r="X149" s="180"/>
      <c r="Y149" s="180"/>
      <c r="Z149" s="180"/>
    </row>
    <row r="150" spans="22:26" ht="18.75">
      <c r="V150" s="181"/>
      <c r="W150" s="180"/>
      <c r="X150" s="180"/>
      <c r="Y150" s="180"/>
      <c r="Z150" s="180"/>
    </row>
    <row r="151" spans="22:26" ht="18.75">
      <c r="V151" s="181"/>
      <c r="W151" s="180"/>
      <c r="X151" s="180"/>
      <c r="Y151" s="180"/>
      <c r="Z151" s="180"/>
    </row>
    <row r="152" spans="22:26" ht="18.75">
      <c r="V152" s="181"/>
      <c r="W152" s="180"/>
      <c r="X152" s="180"/>
      <c r="Y152" s="180"/>
      <c r="Z152" s="180"/>
    </row>
    <row r="153" spans="22:26" ht="18.75">
      <c r="V153" s="181"/>
      <c r="W153" s="180"/>
      <c r="X153" s="180"/>
      <c r="Y153" s="180"/>
      <c r="Z153" s="180"/>
    </row>
    <row r="154" spans="22:26" ht="18.75">
      <c r="V154" s="181"/>
      <c r="W154" s="180"/>
      <c r="X154" s="180"/>
      <c r="Y154" s="180"/>
      <c r="Z154" s="180"/>
    </row>
    <row r="155" spans="22:26" ht="18.75">
      <c r="V155" s="181"/>
      <c r="W155" s="180"/>
      <c r="X155" s="180"/>
      <c r="Y155" s="180"/>
      <c r="Z155" s="180"/>
    </row>
    <row r="156" spans="22:26" ht="18.75">
      <c r="V156" s="181"/>
      <c r="W156" s="180"/>
      <c r="X156" s="180"/>
      <c r="Y156" s="180"/>
      <c r="Z156" s="180"/>
    </row>
    <row r="157" spans="22:26" ht="18.75">
      <c r="V157" s="181"/>
      <c r="W157" s="180"/>
      <c r="X157" s="180"/>
      <c r="Y157" s="177"/>
      <c r="Z157" s="180"/>
    </row>
    <row r="158" spans="22:26" ht="18.75">
      <c r="V158" s="181"/>
      <c r="W158" s="180"/>
      <c r="X158" s="180"/>
      <c r="Y158" s="177"/>
      <c r="Z158" s="180"/>
    </row>
    <row r="159" spans="22:26" ht="18.75">
      <c r="V159" s="181"/>
      <c r="W159" s="180"/>
      <c r="X159" s="180"/>
      <c r="Y159" s="180"/>
      <c r="Z159" s="180"/>
    </row>
    <row r="160" spans="22:26" ht="12.75">
      <c r="V160" s="272"/>
      <c r="W160" s="271"/>
      <c r="X160" s="271"/>
      <c r="Y160" s="271"/>
      <c r="Z160" s="271"/>
    </row>
    <row r="161" spans="22:26" ht="12.75">
      <c r="V161" s="273"/>
      <c r="W161" s="271"/>
      <c r="X161" s="271"/>
      <c r="Y161" s="271"/>
      <c r="Z161" s="271"/>
    </row>
    <row r="162" spans="22:26" ht="18.75">
      <c r="V162" s="181"/>
      <c r="W162" s="180"/>
      <c r="X162" s="180"/>
      <c r="Y162" s="180"/>
      <c r="Z162" s="180"/>
    </row>
    <row r="163" spans="22:26" ht="18.75">
      <c r="V163" s="181"/>
      <c r="W163" s="180"/>
      <c r="X163" s="180"/>
      <c r="Y163" s="180"/>
      <c r="Z163" s="180"/>
    </row>
    <row r="164" spans="22:26" ht="18.75">
      <c r="V164" s="181"/>
      <c r="W164" s="174"/>
      <c r="X164" s="180"/>
      <c r="Y164" s="180"/>
      <c r="Z164" s="180"/>
    </row>
    <row r="165" spans="22:26" ht="18.75">
      <c r="V165" s="181"/>
      <c r="W165" s="180"/>
      <c r="X165" s="180"/>
      <c r="Y165" s="180"/>
      <c r="Z165" s="180"/>
    </row>
    <row r="166" spans="22:26" ht="18.75">
      <c r="V166" s="181"/>
      <c r="W166" s="180"/>
      <c r="X166" s="180"/>
      <c r="Y166" s="180"/>
      <c r="Z166" s="180"/>
    </row>
    <row r="167" spans="22:26" ht="18.75">
      <c r="V167" s="181"/>
      <c r="W167" s="180"/>
      <c r="X167" s="180"/>
      <c r="Y167" s="180"/>
      <c r="Z167" s="180"/>
    </row>
    <row r="168" spans="22:26" ht="18.75">
      <c r="V168" s="181"/>
      <c r="W168" s="180"/>
      <c r="X168" s="180"/>
      <c r="Y168" s="180"/>
      <c r="Z168" s="180"/>
    </row>
    <row r="169" spans="22:26" ht="18.75">
      <c r="V169" s="181"/>
      <c r="W169" s="180"/>
      <c r="X169" s="180"/>
      <c r="Y169" s="180"/>
      <c r="Z169" s="180"/>
    </row>
    <row r="170" spans="22:26" ht="18.75">
      <c r="V170" s="181"/>
      <c r="W170" s="174"/>
      <c r="X170" s="180"/>
      <c r="Y170" s="180"/>
      <c r="Z170" s="180"/>
    </row>
    <row r="171" spans="22:26" ht="18.75">
      <c r="V171" s="181"/>
      <c r="W171" s="180"/>
      <c r="X171" s="180"/>
      <c r="Y171" s="180"/>
      <c r="Z171" s="180"/>
    </row>
    <row r="172" spans="22:26" ht="18.75">
      <c r="V172" s="181"/>
      <c r="W172" s="180"/>
      <c r="X172" s="180"/>
      <c r="Y172" s="180"/>
      <c r="Z172" s="180"/>
    </row>
    <row r="173" spans="22:26" ht="18.75">
      <c r="V173" s="181"/>
      <c r="W173" s="180"/>
      <c r="X173" s="180"/>
      <c r="Y173" s="180"/>
      <c r="Z173" s="180"/>
    </row>
    <row r="174" spans="22:26" ht="18.75">
      <c r="V174" s="181"/>
      <c r="W174" s="180"/>
      <c r="X174" s="180"/>
      <c r="Y174" s="180"/>
      <c r="Z174" s="180"/>
    </row>
    <row r="175" spans="22:26" ht="19.5">
      <c r="V175" s="156"/>
      <c r="W175" s="156"/>
      <c r="X175" s="156"/>
      <c r="Y175" s="156"/>
      <c r="Z175" s="156"/>
    </row>
    <row r="176" spans="22:26" ht="18.75">
      <c r="V176" s="185"/>
      <c r="W176" s="180"/>
      <c r="X176" s="180"/>
      <c r="Y176" s="180"/>
      <c r="Z176" s="180"/>
    </row>
    <row r="177" spans="22:26" ht="18.75">
      <c r="V177" s="185"/>
      <c r="W177" s="180"/>
      <c r="X177" s="180"/>
      <c r="Y177" s="180"/>
      <c r="Z177" s="180"/>
    </row>
    <row r="178" spans="22:26" ht="18.75">
      <c r="V178" s="185"/>
      <c r="W178" s="180"/>
      <c r="X178" s="180"/>
      <c r="Y178" s="180"/>
      <c r="Z178" s="180"/>
    </row>
    <row r="179" spans="22:26" ht="18.75">
      <c r="V179" s="185"/>
      <c r="W179" s="180"/>
      <c r="X179" s="180"/>
      <c r="Y179" s="180"/>
      <c r="Z179" s="180"/>
    </row>
    <row r="180" spans="22:26" ht="18.75">
      <c r="V180" s="185"/>
      <c r="W180" s="180"/>
      <c r="X180" s="180"/>
      <c r="Y180" s="177"/>
      <c r="Z180" s="180"/>
    </row>
    <row r="181" spans="22:26" ht="18.75">
      <c r="V181" s="185"/>
      <c r="W181" s="180"/>
      <c r="X181" s="180"/>
      <c r="Y181" s="177"/>
      <c r="Z181" s="180"/>
    </row>
    <row r="182" spans="22:26" ht="18.75">
      <c r="V182" s="185"/>
      <c r="W182" s="177"/>
      <c r="X182" s="180"/>
      <c r="Y182" s="180"/>
      <c r="Z182" s="180"/>
    </row>
    <row r="183" spans="22:26" ht="18.75">
      <c r="V183" s="185"/>
      <c r="W183" s="180"/>
      <c r="X183" s="177"/>
      <c r="Y183" s="180"/>
      <c r="Z183" s="180"/>
    </row>
    <row r="184" spans="22:26" ht="18.75">
      <c r="V184" s="185"/>
      <c r="W184" s="180"/>
      <c r="X184" s="180"/>
      <c r="Y184" s="177"/>
      <c r="Z184" s="180"/>
    </row>
    <row r="185" spans="22:26" ht="18.75">
      <c r="V185" s="186"/>
      <c r="W185" s="180"/>
      <c r="X185" s="180"/>
      <c r="Y185" s="180"/>
      <c r="Z185" s="180"/>
    </row>
    <row r="186" spans="22:26" ht="18.75">
      <c r="V186" s="177"/>
      <c r="W186" s="180"/>
      <c r="X186" s="180"/>
      <c r="Y186" s="180"/>
      <c r="Z186" s="180"/>
    </row>
    <row r="187" spans="22:26" ht="18.75">
      <c r="V187" s="186"/>
      <c r="W187" s="186"/>
      <c r="X187" s="186"/>
      <c r="Y187" s="186"/>
      <c r="Z187" s="186"/>
    </row>
    <row r="188" spans="22:26" ht="12.75">
      <c r="V188" s="177"/>
      <c r="W188" s="177"/>
      <c r="X188" s="177"/>
      <c r="Y188" s="177"/>
      <c r="Z188" s="177"/>
    </row>
    <row r="189" spans="22:26" ht="18.75">
      <c r="V189" s="186"/>
      <c r="W189" s="186"/>
      <c r="X189" s="186"/>
      <c r="Y189" s="186"/>
      <c r="Z189" s="186"/>
    </row>
    <row r="190" spans="22:26" ht="12.75">
      <c r="V190" s="177"/>
      <c r="W190" s="177"/>
      <c r="X190" s="177"/>
      <c r="Y190" s="177"/>
      <c r="Z190" s="177"/>
    </row>
    <row r="191" spans="22:26" ht="12.75">
      <c r="V191" s="177"/>
      <c r="W191" s="177"/>
      <c r="X191" s="177"/>
      <c r="Y191" s="177"/>
      <c r="Z191" s="177"/>
    </row>
    <row r="192" spans="22:26" ht="12.75">
      <c r="V192" s="177"/>
      <c r="W192" s="177"/>
      <c r="X192" s="177"/>
      <c r="Y192" s="177"/>
      <c r="Z192" s="177"/>
    </row>
    <row r="193" spans="22:26" ht="12.75">
      <c r="V193" s="177"/>
      <c r="W193" s="177"/>
      <c r="X193" s="177"/>
      <c r="Y193" s="177"/>
      <c r="Z193" s="177"/>
    </row>
    <row r="194" spans="22:26" ht="12.75">
      <c r="V194" s="177"/>
      <c r="W194" s="177"/>
      <c r="X194" s="177"/>
      <c r="Y194" s="177"/>
      <c r="Z194" s="177"/>
    </row>
    <row r="195" spans="22:26" ht="12.75">
      <c r="V195" s="177"/>
      <c r="W195" s="177"/>
      <c r="X195" s="177"/>
      <c r="Y195" s="177"/>
      <c r="Z195" s="177"/>
    </row>
    <row r="196" spans="22:26" ht="12.75">
      <c r="V196" s="177"/>
      <c r="W196" s="177"/>
      <c r="X196" s="177"/>
      <c r="Y196" s="177"/>
      <c r="Z196" s="177"/>
    </row>
    <row r="197" spans="22:26" ht="12.75">
      <c r="V197" s="177"/>
      <c r="W197" s="177"/>
      <c r="X197" s="177"/>
      <c r="Y197" s="177"/>
      <c r="Z197" s="177"/>
    </row>
    <row r="198" spans="22:26" ht="12.75">
      <c r="V198" s="177"/>
      <c r="W198" s="177"/>
      <c r="X198" s="177"/>
      <c r="Y198" s="177"/>
      <c r="Z198" s="177"/>
    </row>
    <row r="199" spans="22:26" ht="12.75">
      <c r="V199" s="177"/>
      <c r="W199" s="177"/>
      <c r="X199" s="177"/>
      <c r="Y199" s="177"/>
      <c r="Z199" s="177"/>
    </row>
    <row r="200" spans="22:26" ht="12.75">
      <c r="V200" s="177"/>
      <c r="W200" s="177"/>
      <c r="X200" s="177"/>
      <c r="Y200" s="177"/>
      <c r="Z200" s="177"/>
    </row>
    <row r="201" spans="22:26" ht="12.75">
      <c r="V201" s="177"/>
      <c r="W201" s="177"/>
      <c r="X201" s="177"/>
      <c r="Y201" s="177"/>
      <c r="Z201" s="177"/>
    </row>
    <row r="202" spans="22:26" ht="12.75">
      <c r="V202" s="177"/>
      <c r="W202" s="177"/>
      <c r="X202" s="177"/>
      <c r="Y202" s="177"/>
      <c r="Z202" s="177"/>
    </row>
    <row r="203" spans="22:26" ht="12.75">
      <c r="V203" s="177"/>
      <c r="W203" s="177"/>
      <c r="X203" s="177"/>
      <c r="Y203" s="177"/>
      <c r="Z203" s="177"/>
    </row>
    <row r="204" spans="22:26" ht="12.75">
      <c r="V204" s="177"/>
      <c r="W204" s="177"/>
      <c r="X204" s="177"/>
      <c r="Y204" s="177"/>
      <c r="Z204" s="177"/>
    </row>
    <row r="205" spans="22:26" ht="12.75">
      <c r="V205" s="177"/>
      <c r="W205" s="177"/>
      <c r="X205" s="177"/>
      <c r="Y205" s="177"/>
      <c r="Z205" s="177"/>
    </row>
    <row r="206" spans="22:26" ht="12.75">
      <c r="V206" s="177"/>
      <c r="W206" s="177"/>
      <c r="X206" s="177"/>
      <c r="Y206" s="177"/>
      <c r="Z206" s="177"/>
    </row>
    <row r="207" spans="22:26" ht="12.75">
      <c r="V207" s="177"/>
      <c r="W207" s="177"/>
      <c r="X207" s="177"/>
      <c r="Y207" s="177"/>
      <c r="Z207" s="177"/>
    </row>
    <row r="208" spans="22:26" ht="12.75">
      <c r="V208" s="177"/>
      <c r="W208" s="177"/>
      <c r="X208" s="177"/>
      <c r="Y208" s="177"/>
      <c r="Z208" s="177"/>
    </row>
    <row r="209" spans="22:26" ht="12.75">
      <c r="V209" s="177"/>
      <c r="W209" s="177"/>
      <c r="X209" s="177"/>
      <c r="Y209" s="177"/>
      <c r="Z209" s="177"/>
    </row>
    <row r="210" spans="22:26" ht="12.75">
      <c r="V210" s="177"/>
      <c r="W210" s="177"/>
      <c r="X210" s="177"/>
      <c r="Y210" s="177"/>
      <c r="Z210" s="177"/>
    </row>
    <row r="211" spans="22:26" ht="12.75">
      <c r="V211" s="177"/>
      <c r="W211" s="177"/>
      <c r="X211" s="177"/>
      <c r="Y211" s="177"/>
      <c r="Z211" s="177"/>
    </row>
    <row r="212" spans="22:26" ht="12.75">
      <c r="V212" s="177"/>
      <c r="W212" s="177"/>
      <c r="X212" s="177"/>
      <c r="Y212" s="177"/>
      <c r="Z212" s="177"/>
    </row>
    <row r="213" spans="22:26" ht="12.75">
      <c r="V213" s="177"/>
      <c r="W213" s="177"/>
      <c r="X213" s="177"/>
      <c r="Y213" s="177"/>
      <c r="Z213" s="177"/>
    </row>
    <row r="214" spans="22:26" ht="12.75">
      <c r="V214" s="177"/>
      <c r="W214" s="177"/>
      <c r="X214" s="177"/>
      <c r="Y214" s="177"/>
      <c r="Z214" s="177"/>
    </row>
    <row r="215" spans="22:26" ht="12.75">
      <c r="V215" s="177"/>
      <c r="W215" s="177"/>
      <c r="X215" s="177"/>
      <c r="Y215" s="177"/>
      <c r="Z215" s="177"/>
    </row>
    <row r="216" spans="22:26" ht="12.75">
      <c r="V216" s="177"/>
      <c r="W216" s="177"/>
      <c r="X216" s="177"/>
      <c r="Y216" s="177"/>
      <c r="Z216" s="177"/>
    </row>
    <row r="217" spans="22:26" ht="12.75">
      <c r="V217" s="177"/>
      <c r="W217" s="177"/>
      <c r="X217" s="177"/>
      <c r="Y217" s="177"/>
      <c r="Z217" s="177"/>
    </row>
    <row r="218" spans="22:26" ht="12.75">
      <c r="V218" s="177"/>
      <c r="W218" s="177"/>
      <c r="X218" s="177"/>
      <c r="Y218" s="177"/>
      <c r="Z218" s="177"/>
    </row>
    <row r="219" spans="22:26" ht="12.75">
      <c r="V219" s="177"/>
      <c r="W219" s="177"/>
      <c r="X219" s="177"/>
      <c r="Y219" s="177"/>
      <c r="Z219" s="177"/>
    </row>
    <row r="220" spans="22:26" ht="12.75">
      <c r="V220" s="177"/>
      <c r="W220" s="177"/>
      <c r="X220" s="177"/>
      <c r="Y220" s="177"/>
      <c r="Z220" s="177"/>
    </row>
    <row r="221" spans="22:26" ht="12.75">
      <c r="V221" s="177"/>
      <c r="W221" s="177"/>
      <c r="X221" s="177"/>
      <c r="Y221" s="177"/>
      <c r="Z221" s="177"/>
    </row>
    <row r="222" spans="22:26" ht="12.75">
      <c r="V222" s="177"/>
      <c r="W222" s="177"/>
      <c r="X222" s="177"/>
      <c r="Y222" s="177"/>
      <c r="Z222" s="177"/>
    </row>
    <row r="223" spans="22:26" ht="12.75">
      <c r="V223" s="177"/>
      <c r="W223" s="177"/>
      <c r="X223" s="177"/>
      <c r="Y223" s="177"/>
      <c r="Z223" s="177"/>
    </row>
    <row r="224" spans="22:26" ht="12.75">
      <c r="V224" s="177"/>
      <c r="W224" s="177"/>
      <c r="X224" s="177"/>
      <c r="Y224" s="177"/>
      <c r="Z224" s="177"/>
    </row>
    <row r="225" spans="22:26" ht="12.75">
      <c r="V225" s="177"/>
      <c r="W225" s="177"/>
      <c r="X225" s="177"/>
      <c r="Y225" s="177"/>
      <c r="Z225" s="177"/>
    </row>
    <row r="226" spans="22:26" ht="12.75">
      <c r="V226" s="177"/>
      <c r="W226" s="177"/>
      <c r="X226" s="177"/>
      <c r="Y226" s="177"/>
      <c r="Z226" s="177"/>
    </row>
    <row r="227" spans="22:26" ht="12.75">
      <c r="V227" s="177"/>
      <c r="W227" s="177"/>
      <c r="X227" s="177"/>
      <c r="Y227" s="177"/>
      <c r="Z227" s="177"/>
    </row>
    <row r="228" spans="22:26" ht="12.75">
      <c r="V228" s="177"/>
      <c r="W228" s="177"/>
      <c r="X228" s="177"/>
      <c r="Y228" s="177"/>
      <c r="Z228" s="177"/>
    </row>
    <row r="229" spans="22:26" ht="12.75">
      <c r="V229" s="177"/>
      <c r="W229" s="177"/>
      <c r="X229" s="177"/>
      <c r="Y229" s="177"/>
      <c r="Z229" s="177"/>
    </row>
    <row r="230" spans="22:26" ht="12.75">
      <c r="V230" s="177"/>
      <c r="W230" s="177"/>
      <c r="X230" s="177"/>
      <c r="Y230" s="177"/>
      <c r="Z230" s="177"/>
    </row>
    <row r="231" spans="22:26" ht="12.75">
      <c r="V231" s="177"/>
      <c r="W231" s="177"/>
      <c r="X231" s="177"/>
      <c r="Y231" s="177"/>
      <c r="Z231" s="177"/>
    </row>
    <row r="232" spans="22:26" ht="12.75">
      <c r="V232" s="177"/>
      <c r="W232" s="177"/>
      <c r="X232" s="177"/>
      <c r="Y232" s="177"/>
      <c r="Z232" s="177"/>
    </row>
    <row r="233" spans="22:26" ht="12.75">
      <c r="V233" s="177"/>
      <c r="W233" s="177"/>
      <c r="X233" s="177"/>
      <c r="Y233" s="177"/>
      <c r="Z233" s="177"/>
    </row>
    <row r="234" spans="22:26" ht="12.75">
      <c r="V234" s="177"/>
      <c r="W234" s="177"/>
      <c r="X234" s="177"/>
      <c r="Y234" s="177"/>
      <c r="Z234" s="177"/>
    </row>
    <row r="235" spans="22:26" ht="12.75">
      <c r="V235" s="177"/>
      <c r="W235" s="177"/>
      <c r="X235" s="177"/>
      <c r="Y235" s="177"/>
      <c r="Z235" s="177"/>
    </row>
    <row r="236" spans="22:26" ht="12.75">
      <c r="V236" s="177"/>
      <c r="W236" s="177"/>
      <c r="X236" s="177"/>
      <c r="Y236" s="177"/>
      <c r="Z236" s="177"/>
    </row>
    <row r="237" spans="22:26" ht="12.75">
      <c r="V237" s="177"/>
      <c r="W237" s="177"/>
      <c r="X237" s="177"/>
      <c r="Y237" s="177"/>
      <c r="Z237" s="177"/>
    </row>
    <row r="238" spans="22:26" ht="12.75">
      <c r="V238" s="177"/>
      <c r="W238" s="177"/>
      <c r="X238" s="177"/>
      <c r="Y238" s="177"/>
      <c r="Z238" s="177"/>
    </row>
    <row r="239" spans="22:26" ht="12.75">
      <c r="V239" s="177"/>
      <c r="W239" s="177"/>
      <c r="X239" s="177"/>
      <c r="Y239" s="177"/>
      <c r="Z239" s="177"/>
    </row>
    <row r="240" spans="22:26" ht="12.75">
      <c r="V240" s="177"/>
      <c r="W240" s="177"/>
      <c r="X240" s="177"/>
      <c r="Y240" s="177"/>
      <c r="Z240" s="177"/>
    </row>
    <row r="241" spans="22:26" ht="12.75">
      <c r="V241" s="177"/>
      <c r="W241" s="177"/>
      <c r="X241" s="177"/>
      <c r="Y241" s="177"/>
      <c r="Z241" s="177"/>
    </row>
    <row r="242" spans="22:26" ht="12.75">
      <c r="V242" s="177"/>
      <c r="W242" s="177"/>
      <c r="X242" s="177"/>
      <c r="Y242" s="177"/>
      <c r="Z242" s="177"/>
    </row>
    <row r="243" spans="22:26" ht="12.75">
      <c r="V243" s="177"/>
      <c r="W243" s="177"/>
      <c r="X243" s="177"/>
      <c r="Y243" s="177"/>
      <c r="Z243" s="177"/>
    </row>
    <row r="244" spans="22:26" ht="12.75">
      <c r="V244" s="177"/>
      <c r="W244" s="177"/>
      <c r="X244" s="177"/>
      <c r="Y244" s="177"/>
      <c r="Z244" s="177"/>
    </row>
    <row r="245" spans="22:26" ht="12.75">
      <c r="V245" s="177"/>
      <c r="W245" s="177"/>
      <c r="X245" s="177"/>
      <c r="Y245" s="177"/>
      <c r="Z245" s="177"/>
    </row>
    <row r="246" spans="22:26" ht="12.75">
      <c r="V246" s="177"/>
      <c r="W246" s="177"/>
      <c r="X246" s="177"/>
      <c r="Y246" s="177"/>
      <c r="Z246" s="177"/>
    </row>
    <row r="247" spans="22:26" ht="12.75">
      <c r="V247" s="177"/>
      <c r="W247" s="177"/>
      <c r="X247" s="177"/>
      <c r="Y247" s="177"/>
      <c r="Z247" s="177"/>
    </row>
    <row r="248" spans="22:26" ht="12.75">
      <c r="V248" s="177"/>
      <c r="W248" s="177"/>
      <c r="X248" s="177"/>
      <c r="Y248" s="177"/>
      <c r="Z248" s="177"/>
    </row>
    <row r="249" spans="22:26" ht="12.75">
      <c r="V249" s="177"/>
      <c r="W249" s="177"/>
      <c r="X249" s="177"/>
      <c r="Y249" s="177"/>
      <c r="Z249" s="177"/>
    </row>
    <row r="250" spans="22:26" ht="12.75">
      <c r="V250" s="177"/>
      <c r="W250" s="177"/>
      <c r="X250" s="177"/>
      <c r="Y250" s="177"/>
      <c r="Z250" s="177"/>
    </row>
    <row r="251" spans="22:26" ht="12.75">
      <c r="V251" s="177"/>
      <c r="W251" s="177"/>
      <c r="X251" s="177"/>
      <c r="Y251" s="177"/>
      <c r="Z251" s="177"/>
    </row>
    <row r="252" spans="22:26" ht="12.75">
      <c r="V252" s="177"/>
      <c r="W252" s="177"/>
      <c r="X252" s="177"/>
      <c r="Y252" s="177"/>
      <c r="Z252" s="177"/>
    </row>
    <row r="253" spans="22:26" ht="12.75">
      <c r="V253" s="177"/>
      <c r="W253" s="177"/>
      <c r="X253" s="177"/>
      <c r="Y253" s="177"/>
      <c r="Z253" s="177"/>
    </row>
    <row r="254" spans="22:26" ht="12.75">
      <c r="V254" s="177"/>
      <c r="W254" s="177"/>
      <c r="X254" s="177"/>
      <c r="Y254" s="177"/>
      <c r="Z254" s="177"/>
    </row>
    <row r="255" spans="22:26" ht="12.75">
      <c r="V255" s="177"/>
      <c r="W255" s="177"/>
      <c r="X255" s="177"/>
      <c r="Y255" s="177"/>
      <c r="Z255" s="177"/>
    </row>
    <row r="256" spans="22:26" ht="12.75">
      <c r="V256" s="177"/>
      <c r="W256" s="177"/>
      <c r="X256" s="177"/>
      <c r="Y256" s="177"/>
      <c r="Z256" s="177"/>
    </row>
    <row r="257" spans="22:26" ht="12.75">
      <c r="V257" s="177"/>
      <c r="W257" s="177"/>
      <c r="X257" s="177"/>
      <c r="Y257" s="177"/>
      <c r="Z257" s="177"/>
    </row>
    <row r="258" spans="22:26" ht="12.75">
      <c r="V258" s="177"/>
      <c r="W258" s="177"/>
      <c r="X258" s="177"/>
      <c r="Y258" s="177"/>
      <c r="Z258" s="177"/>
    </row>
    <row r="259" spans="22:26" ht="12.75">
      <c r="V259" s="177"/>
      <c r="W259" s="177"/>
      <c r="X259" s="177"/>
      <c r="Y259" s="177"/>
      <c r="Z259" s="177"/>
    </row>
    <row r="260" spans="22:26" ht="12.75">
      <c r="V260" s="177"/>
      <c r="W260" s="177"/>
      <c r="X260" s="177"/>
      <c r="Y260" s="177"/>
      <c r="Z260" s="177"/>
    </row>
    <row r="261" spans="22:26" ht="12.75">
      <c r="V261" s="177"/>
      <c r="W261" s="177"/>
      <c r="X261" s="177"/>
      <c r="Y261" s="177"/>
      <c r="Z261" s="177"/>
    </row>
    <row r="262" spans="22:26" ht="12.75">
      <c r="V262" s="177"/>
      <c r="W262" s="177"/>
      <c r="X262" s="177"/>
      <c r="Y262" s="177"/>
      <c r="Z262" s="177"/>
    </row>
    <row r="263" spans="22:26" ht="12.75">
      <c r="V263" s="177"/>
      <c r="W263" s="177"/>
      <c r="X263" s="177"/>
      <c r="Y263" s="177"/>
      <c r="Z263" s="177"/>
    </row>
    <row r="264" spans="22:26" ht="12.75">
      <c r="V264" s="177"/>
      <c r="W264" s="177"/>
      <c r="X264" s="177"/>
      <c r="Y264" s="177"/>
      <c r="Z264" s="177"/>
    </row>
    <row r="265" spans="22:26" ht="12.75">
      <c r="V265" s="177"/>
      <c r="W265" s="177"/>
      <c r="X265" s="177"/>
      <c r="Y265" s="177"/>
      <c r="Z265" s="177"/>
    </row>
    <row r="266" spans="22:26" ht="12.75">
      <c r="V266" s="177"/>
      <c r="W266" s="177"/>
      <c r="X266" s="177"/>
      <c r="Y266" s="177"/>
      <c r="Z266" s="177"/>
    </row>
    <row r="267" spans="22:26" ht="12.75">
      <c r="V267" s="177"/>
      <c r="W267" s="177"/>
      <c r="X267" s="177"/>
      <c r="Y267" s="177"/>
      <c r="Z267" s="177"/>
    </row>
    <row r="268" spans="22:26" ht="12.75">
      <c r="V268" s="177"/>
      <c r="W268" s="177"/>
      <c r="X268" s="177"/>
      <c r="Y268" s="177"/>
      <c r="Z268" s="177"/>
    </row>
    <row r="269" spans="22:26" ht="12.75">
      <c r="V269" s="177"/>
      <c r="W269" s="177"/>
      <c r="X269" s="177"/>
      <c r="Y269" s="177"/>
      <c r="Z269" s="177"/>
    </row>
    <row r="270" spans="22:26" ht="12.75">
      <c r="V270" s="177"/>
      <c r="W270" s="177"/>
      <c r="X270" s="177"/>
      <c r="Y270" s="177"/>
      <c r="Z270" s="177"/>
    </row>
    <row r="271" spans="22:26" ht="12.75">
      <c r="V271" s="177"/>
      <c r="W271" s="177"/>
      <c r="X271" s="177"/>
      <c r="Y271" s="177"/>
      <c r="Z271" s="177"/>
    </row>
    <row r="272" spans="22:26" ht="12.75">
      <c r="V272" s="177"/>
      <c r="W272" s="177"/>
      <c r="X272" s="177"/>
      <c r="Y272" s="177"/>
      <c r="Z272" s="177"/>
    </row>
    <row r="273" spans="22:26" ht="12.75">
      <c r="V273" s="177"/>
      <c r="W273" s="177"/>
      <c r="X273" s="177"/>
      <c r="Y273" s="177"/>
      <c r="Z273" s="177"/>
    </row>
    <row r="274" spans="22:26" ht="12.75">
      <c r="V274" s="177"/>
      <c r="W274" s="177"/>
      <c r="X274" s="177"/>
      <c r="Y274" s="177"/>
      <c r="Z274" s="177"/>
    </row>
    <row r="275" spans="22:26" ht="12.75">
      <c r="V275" s="177"/>
      <c r="W275" s="177"/>
      <c r="X275" s="177"/>
      <c r="Y275" s="177"/>
      <c r="Z275" s="177"/>
    </row>
    <row r="276" spans="22:26" ht="12.75">
      <c r="V276" s="177"/>
      <c r="W276" s="177"/>
      <c r="X276" s="177"/>
      <c r="Y276" s="177"/>
      <c r="Z276" s="177"/>
    </row>
    <row r="277" spans="22:26" ht="12.75">
      <c r="V277" s="177"/>
      <c r="W277" s="177"/>
      <c r="X277" s="177"/>
      <c r="Y277" s="177"/>
      <c r="Z277" s="177"/>
    </row>
    <row r="278" spans="22:26" ht="12.75">
      <c r="V278" s="177"/>
      <c r="W278" s="177"/>
      <c r="X278" s="177"/>
      <c r="Y278" s="177"/>
      <c r="Z278" s="177"/>
    </row>
    <row r="279" spans="22:26" ht="12.75">
      <c r="V279" s="177"/>
      <c r="W279" s="177"/>
      <c r="X279" s="177"/>
      <c r="Y279" s="177"/>
      <c r="Z279" s="177"/>
    </row>
    <row r="280" spans="22:26" ht="12.75">
      <c r="V280" s="177"/>
      <c r="W280" s="177"/>
      <c r="X280" s="177"/>
      <c r="Y280" s="177"/>
      <c r="Z280" s="177"/>
    </row>
    <row r="281" spans="22:26" ht="12.75">
      <c r="V281" s="177"/>
      <c r="W281" s="177"/>
      <c r="X281" s="177"/>
      <c r="Y281" s="177"/>
      <c r="Z281" s="177"/>
    </row>
    <row r="282" spans="22:26" ht="12.75">
      <c r="V282" s="177"/>
      <c r="W282" s="177"/>
      <c r="X282" s="177"/>
      <c r="Y282" s="177"/>
      <c r="Z282" s="177"/>
    </row>
    <row r="283" spans="22:26" ht="12.75">
      <c r="V283" s="177"/>
      <c r="W283" s="177"/>
      <c r="X283" s="177"/>
      <c r="Y283" s="177"/>
      <c r="Z283" s="177"/>
    </row>
    <row r="284" spans="22:26" ht="12.75">
      <c r="V284" s="177"/>
      <c r="W284" s="177"/>
      <c r="X284" s="177"/>
      <c r="Y284" s="177"/>
      <c r="Z284" s="177"/>
    </row>
    <row r="285" spans="22:26" ht="12.75">
      <c r="V285" s="177"/>
      <c r="W285" s="177"/>
      <c r="X285" s="177"/>
      <c r="Y285" s="177"/>
      <c r="Z285" s="177"/>
    </row>
    <row r="286" spans="22:26" ht="12.75">
      <c r="V286" s="177"/>
      <c r="W286" s="177"/>
      <c r="X286" s="177"/>
      <c r="Y286" s="177"/>
      <c r="Z286" s="177"/>
    </row>
    <row r="287" spans="22:26" ht="12.75">
      <c r="V287" s="177"/>
      <c r="W287" s="177"/>
      <c r="X287" s="177"/>
      <c r="Y287" s="177"/>
      <c r="Z287" s="177"/>
    </row>
    <row r="288" spans="22:26" ht="12.75">
      <c r="V288" s="177"/>
      <c r="W288" s="177"/>
      <c r="X288" s="177"/>
      <c r="Y288" s="177"/>
      <c r="Z288" s="177"/>
    </row>
    <row r="289" spans="22:26" ht="12.75">
      <c r="V289" s="177"/>
      <c r="W289" s="177"/>
      <c r="X289" s="177"/>
      <c r="Y289" s="177"/>
      <c r="Z289" s="177"/>
    </row>
    <row r="290" spans="22:26" ht="12.75">
      <c r="V290" s="177"/>
      <c r="W290" s="177"/>
      <c r="X290" s="177"/>
      <c r="Y290" s="177"/>
      <c r="Z290" s="177"/>
    </row>
    <row r="291" spans="22:26" ht="12.75">
      <c r="V291" s="177"/>
      <c r="W291" s="177"/>
      <c r="X291" s="177"/>
      <c r="Y291" s="177"/>
      <c r="Z291" s="177"/>
    </row>
    <row r="292" spans="22:26" ht="12.75">
      <c r="V292" s="177"/>
      <c r="W292" s="177"/>
      <c r="X292" s="177"/>
      <c r="Y292" s="177"/>
      <c r="Z292" s="177"/>
    </row>
    <row r="293" spans="22:26" ht="12.75">
      <c r="V293" s="177"/>
      <c r="W293" s="177"/>
      <c r="X293" s="177"/>
      <c r="Y293" s="177"/>
      <c r="Z293" s="177"/>
    </row>
    <row r="294" spans="22:26" ht="12.75">
      <c r="V294" s="177"/>
      <c r="W294" s="177"/>
      <c r="X294" s="177"/>
      <c r="Y294" s="177"/>
      <c r="Z294" s="177"/>
    </row>
    <row r="295" spans="22:26" ht="12.75">
      <c r="V295" s="177"/>
      <c r="W295" s="177"/>
      <c r="X295" s="177"/>
      <c r="Y295" s="177"/>
      <c r="Z295" s="177"/>
    </row>
    <row r="296" spans="22:26" ht="12.75">
      <c r="V296" s="177"/>
      <c r="W296" s="177"/>
      <c r="X296" s="177"/>
      <c r="Y296" s="177"/>
      <c r="Z296" s="177"/>
    </row>
    <row r="297" spans="22:26" ht="12.75">
      <c r="V297" s="177"/>
      <c r="W297" s="177"/>
      <c r="X297" s="177"/>
      <c r="Y297" s="177"/>
      <c r="Z297" s="177"/>
    </row>
    <row r="298" spans="22:26" ht="12.75">
      <c r="V298" s="177"/>
      <c r="W298" s="177"/>
      <c r="X298" s="177"/>
      <c r="Y298" s="177"/>
      <c r="Z298" s="177"/>
    </row>
    <row r="299" spans="22:26" ht="12.75">
      <c r="V299" s="177"/>
      <c r="W299" s="177"/>
      <c r="X299" s="177"/>
      <c r="Y299" s="177"/>
      <c r="Z299" s="177"/>
    </row>
    <row r="300" spans="22:26" ht="12.75">
      <c r="V300" s="177"/>
      <c r="W300" s="177"/>
      <c r="X300" s="177"/>
      <c r="Y300" s="177"/>
      <c r="Z300" s="177"/>
    </row>
    <row r="301" spans="22:26" ht="12.75">
      <c r="V301" s="177"/>
      <c r="W301" s="177"/>
      <c r="X301" s="177"/>
      <c r="Y301" s="177"/>
      <c r="Z301" s="177"/>
    </row>
    <row r="302" spans="22:26" ht="12.75">
      <c r="V302" s="177"/>
      <c r="W302" s="177"/>
      <c r="X302" s="177"/>
      <c r="Y302" s="177"/>
      <c r="Z302" s="177"/>
    </row>
    <row r="303" spans="22:26" ht="12.75">
      <c r="V303" s="177"/>
      <c r="W303" s="177"/>
      <c r="X303" s="177"/>
      <c r="Y303" s="177"/>
      <c r="Z303" s="177"/>
    </row>
    <row r="304" spans="22:26" ht="12.75">
      <c r="V304" s="177"/>
      <c r="W304" s="177"/>
      <c r="X304" s="177"/>
      <c r="Y304" s="177"/>
      <c r="Z304" s="177"/>
    </row>
    <row r="305" spans="22:26" ht="12.75">
      <c r="V305" s="177"/>
      <c r="W305" s="177"/>
      <c r="X305" s="177"/>
      <c r="Y305" s="177"/>
      <c r="Z305" s="177"/>
    </row>
    <row r="306" spans="22:26" ht="12.75">
      <c r="V306" s="177"/>
      <c r="W306" s="177"/>
      <c r="X306" s="177"/>
      <c r="Y306" s="177"/>
      <c r="Z306" s="177"/>
    </row>
    <row r="307" spans="22:26" ht="12.75">
      <c r="V307" s="177"/>
      <c r="W307" s="177"/>
      <c r="X307" s="177"/>
      <c r="Y307" s="177"/>
      <c r="Z307" s="177"/>
    </row>
    <row r="308" spans="22:26" ht="12.75">
      <c r="V308" s="177"/>
      <c r="W308" s="177"/>
      <c r="X308" s="177"/>
      <c r="Y308" s="177"/>
      <c r="Z308" s="177"/>
    </row>
    <row r="309" spans="22:26" ht="12.75">
      <c r="V309" s="177"/>
      <c r="W309" s="177"/>
      <c r="X309" s="177"/>
      <c r="Y309" s="177"/>
      <c r="Z309" s="177"/>
    </row>
    <row r="310" spans="22:26" ht="12.75">
      <c r="V310" s="177"/>
      <c r="W310" s="177"/>
      <c r="X310" s="177"/>
      <c r="Y310" s="177"/>
      <c r="Z310" s="177"/>
    </row>
    <row r="311" spans="22:26" ht="12.75">
      <c r="V311" s="177"/>
      <c r="W311" s="177"/>
      <c r="X311" s="177"/>
      <c r="Y311" s="177"/>
      <c r="Z311" s="177"/>
    </row>
    <row r="312" spans="22:26" ht="12.75">
      <c r="V312" s="177"/>
      <c r="W312" s="177"/>
      <c r="X312" s="177"/>
      <c r="Y312" s="177"/>
      <c r="Z312" s="177"/>
    </row>
    <row r="313" spans="22:26" ht="12.75">
      <c r="V313" s="177"/>
      <c r="W313" s="177"/>
      <c r="X313" s="177"/>
      <c r="Y313" s="177"/>
      <c r="Z313" s="177"/>
    </row>
    <row r="314" spans="22:26" ht="12.75">
      <c r="V314" s="177"/>
      <c r="W314" s="177"/>
      <c r="X314" s="177"/>
      <c r="Y314" s="177"/>
      <c r="Z314" s="177"/>
    </row>
    <row r="315" spans="22:26" ht="12.75">
      <c r="V315" s="177"/>
      <c r="W315" s="177"/>
      <c r="X315" s="177"/>
      <c r="Y315" s="177"/>
      <c r="Z315" s="177"/>
    </row>
    <row r="316" spans="22:26" ht="12.75">
      <c r="V316" s="177"/>
      <c r="W316" s="177"/>
      <c r="X316" s="177"/>
      <c r="Y316" s="177"/>
      <c r="Z316" s="177"/>
    </row>
    <row r="317" spans="22:26" ht="12.75">
      <c r="V317" s="177"/>
      <c r="W317" s="177"/>
      <c r="X317" s="177"/>
      <c r="Y317" s="177"/>
      <c r="Z317" s="177"/>
    </row>
    <row r="318" spans="22:26" ht="12.75">
      <c r="V318" s="177"/>
      <c r="W318" s="177"/>
      <c r="X318" s="177"/>
      <c r="Y318" s="177"/>
      <c r="Z318" s="177"/>
    </row>
    <row r="319" spans="22:26" ht="12.75">
      <c r="V319" s="177"/>
      <c r="W319" s="177"/>
      <c r="X319" s="177"/>
      <c r="Y319" s="177"/>
      <c r="Z319" s="177"/>
    </row>
    <row r="320" spans="22:26" ht="12.75">
      <c r="V320" s="177"/>
      <c r="W320" s="177"/>
      <c r="X320" s="177"/>
      <c r="Y320" s="177"/>
      <c r="Z320" s="177"/>
    </row>
    <row r="321" spans="22:26" ht="12.75">
      <c r="V321" s="177"/>
      <c r="W321" s="177"/>
      <c r="X321" s="177"/>
      <c r="Y321" s="177"/>
      <c r="Z321" s="177"/>
    </row>
    <row r="322" spans="22:26" ht="12.75">
      <c r="V322" s="177"/>
      <c r="W322" s="177"/>
      <c r="X322" s="177"/>
      <c r="Y322" s="177"/>
      <c r="Z322" s="177"/>
    </row>
    <row r="323" spans="22:26" ht="12.75">
      <c r="V323" s="177"/>
      <c r="W323" s="177"/>
      <c r="X323" s="177"/>
      <c r="Y323" s="177"/>
      <c r="Z323" s="177"/>
    </row>
    <row r="324" spans="22:26" ht="12.75">
      <c r="V324" s="177"/>
      <c r="W324" s="177"/>
      <c r="X324" s="177"/>
      <c r="Y324" s="177"/>
      <c r="Z324" s="177"/>
    </row>
    <row r="325" spans="22:26" ht="12.75">
      <c r="V325" s="177"/>
      <c r="W325" s="177"/>
      <c r="X325" s="177"/>
      <c r="Y325" s="177"/>
      <c r="Z325" s="177"/>
    </row>
    <row r="326" spans="22:26" ht="12.75">
      <c r="V326" s="177"/>
      <c r="W326" s="177"/>
      <c r="X326" s="177"/>
      <c r="Y326" s="177"/>
      <c r="Z326" s="177"/>
    </row>
    <row r="327" spans="22:26" ht="12.75">
      <c r="V327" s="177"/>
      <c r="W327" s="177"/>
      <c r="X327" s="177"/>
      <c r="Y327" s="177"/>
      <c r="Z327" s="177"/>
    </row>
    <row r="328" spans="22:26" ht="12.75">
      <c r="V328" s="177"/>
      <c r="W328" s="177"/>
      <c r="X328" s="177"/>
      <c r="Y328" s="177"/>
      <c r="Z328" s="177"/>
    </row>
    <row r="329" spans="22:26" ht="12.75">
      <c r="V329" s="177"/>
      <c r="W329" s="177"/>
      <c r="X329" s="177"/>
      <c r="Y329" s="177"/>
      <c r="Z329" s="177"/>
    </row>
    <row r="330" spans="22:26" ht="12.75">
      <c r="V330" s="177"/>
      <c r="W330" s="177"/>
      <c r="X330" s="177"/>
      <c r="Y330" s="177"/>
      <c r="Z330" s="177"/>
    </row>
    <row r="331" spans="22:26" ht="12.75">
      <c r="V331" s="177"/>
      <c r="W331" s="177"/>
      <c r="X331" s="177"/>
      <c r="Y331" s="177"/>
      <c r="Z331" s="177"/>
    </row>
    <row r="332" spans="22:26" ht="12.75">
      <c r="V332" s="177"/>
      <c r="W332" s="177"/>
      <c r="X332" s="177"/>
      <c r="Y332" s="177"/>
      <c r="Z332" s="177"/>
    </row>
    <row r="333" spans="22:26" ht="12.75">
      <c r="V333" s="177"/>
      <c r="W333" s="177"/>
      <c r="X333" s="177"/>
      <c r="Y333" s="177"/>
      <c r="Z333" s="177"/>
    </row>
    <row r="334" spans="22:26" ht="12.75">
      <c r="V334" s="177"/>
      <c r="W334" s="177"/>
      <c r="X334" s="177"/>
      <c r="Y334" s="177"/>
      <c r="Z334" s="177"/>
    </row>
    <row r="335" spans="22:26" ht="12.75">
      <c r="V335" s="177"/>
      <c r="W335" s="177"/>
      <c r="X335" s="177"/>
      <c r="Y335" s="177"/>
      <c r="Z335" s="177"/>
    </row>
    <row r="336" spans="22:26" ht="12.75">
      <c r="V336" s="177"/>
      <c r="W336" s="177"/>
      <c r="X336" s="177"/>
      <c r="Y336" s="177"/>
      <c r="Z336" s="177"/>
    </row>
    <row r="337" spans="22:26" ht="12.75">
      <c r="V337" s="177"/>
      <c r="W337" s="177"/>
      <c r="X337" s="177"/>
      <c r="Y337" s="177"/>
      <c r="Z337" s="177"/>
    </row>
    <row r="338" spans="22:26" ht="12.75">
      <c r="V338" s="177"/>
      <c r="W338" s="177"/>
      <c r="X338" s="177"/>
      <c r="Y338" s="177"/>
      <c r="Z338" s="177"/>
    </row>
    <row r="339" spans="22:26" ht="12.75">
      <c r="V339" s="177"/>
      <c r="W339" s="177"/>
      <c r="X339" s="177"/>
      <c r="Y339" s="177"/>
      <c r="Z339" s="177"/>
    </row>
    <row r="340" spans="22:26" ht="12.75">
      <c r="V340" s="177"/>
      <c r="W340" s="177"/>
      <c r="X340" s="177"/>
      <c r="Y340" s="177"/>
      <c r="Z340" s="177"/>
    </row>
    <row r="341" spans="22:26" ht="12.75">
      <c r="V341" s="177"/>
      <c r="W341" s="177"/>
      <c r="X341" s="177"/>
      <c r="Y341" s="177"/>
      <c r="Z341" s="177"/>
    </row>
    <row r="342" spans="22:26" ht="12.75">
      <c r="V342" s="177"/>
      <c r="W342" s="177"/>
      <c r="X342" s="177"/>
      <c r="Y342" s="177"/>
      <c r="Z342" s="177"/>
    </row>
    <row r="343" spans="22:26" ht="12.75">
      <c r="V343" s="177"/>
      <c r="W343" s="177"/>
      <c r="X343" s="177"/>
      <c r="Y343" s="177"/>
      <c r="Z343" s="177"/>
    </row>
    <row r="344" spans="22:26" ht="12.75">
      <c r="V344" s="177"/>
      <c r="W344" s="177"/>
      <c r="X344" s="177"/>
      <c r="Y344" s="177"/>
      <c r="Z344" s="177"/>
    </row>
    <row r="345" spans="22:26" ht="12.75">
      <c r="V345" s="177"/>
      <c r="W345" s="177"/>
      <c r="X345" s="177"/>
      <c r="Y345" s="177"/>
      <c r="Z345" s="177"/>
    </row>
    <row r="346" spans="22:26" ht="12.75">
      <c r="V346" s="177"/>
      <c r="W346" s="177"/>
      <c r="X346" s="177"/>
      <c r="Y346" s="177"/>
      <c r="Z346" s="177"/>
    </row>
    <row r="347" spans="22:26" ht="12.75">
      <c r="V347" s="177"/>
      <c r="W347" s="177"/>
      <c r="X347" s="177"/>
      <c r="Y347" s="177"/>
      <c r="Z347" s="177"/>
    </row>
    <row r="348" spans="22:26" ht="12.75">
      <c r="V348" s="177"/>
      <c r="W348" s="177"/>
      <c r="X348" s="177"/>
      <c r="Y348" s="177"/>
      <c r="Z348" s="177"/>
    </row>
    <row r="349" spans="22:26" ht="12.75">
      <c r="V349" s="177"/>
      <c r="W349" s="177"/>
      <c r="X349" s="177"/>
      <c r="Y349" s="177"/>
      <c r="Z349" s="177"/>
    </row>
    <row r="350" spans="22:26" ht="12.75">
      <c r="V350" s="177"/>
      <c r="W350" s="177"/>
      <c r="X350" s="177"/>
      <c r="Y350" s="177"/>
      <c r="Z350" s="177"/>
    </row>
    <row r="351" spans="22:26" ht="12.75">
      <c r="V351" s="177"/>
      <c r="W351" s="177"/>
      <c r="X351" s="177"/>
      <c r="Y351" s="177"/>
      <c r="Z351" s="177"/>
    </row>
    <row r="352" spans="22:26" ht="12.75">
      <c r="V352" s="177"/>
      <c r="W352" s="177"/>
      <c r="X352" s="177"/>
      <c r="Y352" s="177"/>
      <c r="Z352" s="177"/>
    </row>
    <row r="353" spans="22:26" ht="12.75">
      <c r="V353" s="177"/>
      <c r="W353" s="177"/>
      <c r="X353" s="177"/>
      <c r="Y353" s="177"/>
      <c r="Z353" s="177"/>
    </row>
    <row r="354" spans="22:26" ht="12.75">
      <c r="V354" s="177"/>
      <c r="W354" s="177"/>
      <c r="X354" s="177"/>
      <c r="Y354" s="177"/>
      <c r="Z354" s="177"/>
    </row>
    <row r="355" spans="22:26" ht="12.75">
      <c r="V355" s="177"/>
      <c r="W355" s="177"/>
      <c r="X355" s="177"/>
      <c r="Y355" s="177"/>
      <c r="Z355" s="177"/>
    </row>
    <row r="356" spans="22:26" ht="12.75">
      <c r="V356" s="177"/>
      <c r="W356" s="177"/>
      <c r="X356" s="177"/>
      <c r="Y356" s="177"/>
      <c r="Z356" s="177"/>
    </row>
    <row r="357" spans="22:26" ht="12.75">
      <c r="V357" s="177"/>
      <c r="W357" s="177"/>
      <c r="X357" s="177"/>
      <c r="Y357" s="177"/>
      <c r="Z357" s="177"/>
    </row>
    <row r="358" spans="22:26" ht="12.75">
      <c r="V358" s="177"/>
      <c r="W358" s="177"/>
      <c r="X358" s="177"/>
      <c r="Y358" s="177"/>
      <c r="Z358" s="177"/>
    </row>
    <row r="359" spans="22:26" ht="12.75">
      <c r="V359" s="177"/>
      <c r="W359" s="177"/>
      <c r="X359" s="177"/>
      <c r="Y359" s="177"/>
      <c r="Z359" s="177"/>
    </row>
    <row r="360" spans="22:26" ht="12.75">
      <c r="V360" s="177"/>
      <c r="W360" s="177"/>
      <c r="X360" s="177"/>
      <c r="Y360" s="177"/>
      <c r="Z360" s="177"/>
    </row>
    <row r="361" spans="22:26" ht="12.75">
      <c r="V361" s="177"/>
      <c r="W361" s="177"/>
      <c r="X361" s="177"/>
      <c r="Y361" s="177"/>
      <c r="Z361" s="177"/>
    </row>
    <row r="362" spans="22:26" ht="12.75">
      <c r="V362" s="177"/>
      <c r="W362" s="177"/>
      <c r="X362" s="177"/>
      <c r="Y362" s="177"/>
      <c r="Z362" s="177"/>
    </row>
    <row r="363" spans="22:26" ht="12.75">
      <c r="V363" s="177"/>
      <c r="W363" s="177"/>
      <c r="X363" s="177"/>
      <c r="Y363" s="177"/>
      <c r="Z363" s="177"/>
    </row>
    <row r="364" spans="22:26" ht="12.75">
      <c r="V364" s="177"/>
      <c r="W364" s="177"/>
      <c r="X364" s="177"/>
      <c r="Y364" s="177"/>
      <c r="Z364" s="177"/>
    </row>
    <row r="365" spans="22:26" ht="12.75">
      <c r="V365" s="177"/>
      <c r="W365" s="177"/>
      <c r="X365" s="177"/>
      <c r="Y365" s="177"/>
      <c r="Z365" s="177"/>
    </row>
    <row r="366" spans="22:26" ht="12.75">
      <c r="V366" s="177"/>
      <c r="W366" s="177"/>
      <c r="X366" s="177"/>
      <c r="Y366" s="177"/>
      <c r="Z366" s="177"/>
    </row>
    <row r="367" spans="22:26" ht="12.75">
      <c r="V367" s="177"/>
      <c r="W367" s="177"/>
      <c r="X367" s="177"/>
      <c r="Y367" s="177"/>
      <c r="Z367" s="177"/>
    </row>
    <row r="368" spans="22:26" ht="12.75">
      <c r="V368" s="177"/>
      <c r="W368" s="177"/>
      <c r="X368" s="177"/>
      <c r="Y368" s="177"/>
      <c r="Z368" s="177"/>
    </row>
    <row r="369" spans="22:26" ht="12.75">
      <c r="V369" s="177"/>
      <c r="W369" s="177"/>
      <c r="X369" s="177"/>
      <c r="Y369" s="177"/>
      <c r="Z369" s="177"/>
    </row>
    <row r="370" spans="22:26" ht="12.75">
      <c r="V370" s="177"/>
      <c r="W370" s="177"/>
      <c r="X370" s="177"/>
      <c r="Y370" s="177"/>
      <c r="Z370" s="177"/>
    </row>
    <row r="371" spans="22:26" ht="12.75">
      <c r="V371" s="177"/>
      <c r="W371" s="177"/>
      <c r="X371" s="177"/>
      <c r="Y371" s="177"/>
      <c r="Z371" s="177"/>
    </row>
    <row r="372" spans="22:26" ht="12.75">
      <c r="V372" s="177"/>
      <c r="W372" s="177"/>
      <c r="X372" s="177"/>
      <c r="Y372" s="177"/>
      <c r="Z372" s="177"/>
    </row>
    <row r="373" spans="22:26" ht="12.75">
      <c r="V373" s="177"/>
      <c r="W373" s="177"/>
      <c r="X373" s="177"/>
      <c r="Y373" s="177"/>
      <c r="Z373" s="177"/>
    </row>
    <row r="374" spans="22:26" ht="12.75">
      <c r="V374" s="177"/>
      <c r="W374" s="177"/>
      <c r="X374" s="177"/>
      <c r="Y374" s="177"/>
      <c r="Z374" s="177"/>
    </row>
    <row r="375" spans="22:26" ht="12.75">
      <c r="V375" s="177"/>
      <c r="W375" s="177"/>
      <c r="X375" s="177"/>
      <c r="Y375" s="177"/>
      <c r="Z375" s="177"/>
    </row>
    <row r="376" spans="22:26" ht="12.75">
      <c r="V376" s="177"/>
      <c r="W376" s="177"/>
      <c r="X376" s="177"/>
      <c r="Y376" s="177"/>
      <c r="Z376" s="177"/>
    </row>
    <row r="377" spans="22:26" ht="12.75">
      <c r="V377" s="177"/>
      <c r="W377" s="177"/>
      <c r="X377" s="177"/>
      <c r="Y377" s="177"/>
      <c r="Z377" s="177"/>
    </row>
    <row r="378" spans="22:26" ht="12.75">
      <c r="V378" s="177"/>
      <c r="W378" s="177"/>
      <c r="X378" s="177"/>
      <c r="Y378" s="177"/>
      <c r="Z378" s="177"/>
    </row>
    <row r="379" spans="22:26" ht="12.75">
      <c r="V379" s="177"/>
      <c r="W379" s="177"/>
      <c r="X379" s="177"/>
      <c r="Y379" s="177"/>
      <c r="Z379" s="177"/>
    </row>
    <row r="380" spans="22:26" ht="12.75">
      <c r="V380" s="177"/>
      <c r="W380" s="177"/>
      <c r="X380" s="177"/>
      <c r="Y380" s="177"/>
      <c r="Z380" s="177"/>
    </row>
    <row r="381" spans="22:26" ht="12.75">
      <c r="V381" s="177"/>
      <c r="W381" s="177"/>
      <c r="X381" s="177"/>
      <c r="Y381" s="177"/>
      <c r="Z381" s="177"/>
    </row>
    <row r="382" spans="22:26" ht="12.75">
      <c r="V382" s="177"/>
      <c r="W382" s="177"/>
      <c r="X382" s="177"/>
      <c r="Y382" s="177"/>
      <c r="Z382" s="177"/>
    </row>
    <row r="383" spans="22:26" ht="12.75">
      <c r="V383" s="177"/>
      <c r="W383" s="177"/>
      <c r="X383" s="177"/>
      <c r="Y383" s="177"/>
      <c r="Z383" s="177"/>
    </row>
    <row r="384" spans="22:26" ht="12.75">
      <c r="V384" s="177"/>
      <c r="W384" s="177"/>
      <c r="X384" s="177"/>
      <c r="Y384" s="177"/>
      <c r="Z384" s="177"/>
    </row>
    <row r="385" spans="22:26" ht="12.75">
      <c r="V385" s="177"/>
      <c r="W385" s="177"/>
      <c r="X385" s="177"/>
      <c r="Y385" s="177"/>
      <c r="Z385" s="177"/>
    </row>
    <row r="386" spans="22:26" ht="12.75">
      <c r="V386" s="177"/>
      <c r="W386" s="177"/>
      <c r="X386" s="177"/>
      <c r="Y386" s="177"/>
      <c r="Z386" s="177"/>
    </row>
    <row r="387" spans="22:26" ht="12.75">
      <c r="V387" s="177"/>
      <c r="W387" s="177"/>
      <c r="X387" s="177"/>
      <c r="Y387" s="177"/>
      <c r="Z387" s="177"/>
    </row>
    <row r="388" spans="22:26" ht="12.75">
      <c r="V388" s="177"/>
      <c r="W388" s="177"/>
      <c r="X388" s="177"/>
      <c r="Y388" s="177"/>
      <c r="Z388" s="177"/>
    </row>
    <row r="389" spans="22:26" ht="12.75">
      <c r="V389" s="177"/>
      <c r="W389" s="177"/>
      <c r="X389" s="177"/>
      <c r="Y389" s="177"/>
      <c r="Z389" s="177"/>
    </row>
    <row r="390" spans="22:26" ht="12.75">
      <c r="V390" s="177"/>
      <c r="W390" s="177"/>
      <c r="X390" s="177"/>
      <c r="Y390" s="177"/>
      <c r="Z390" s="177"/>
    </row>
    <row r="391" spans="22:26" ht="12.75">
      <c r="V391" s="177"/>
      <c r="W391" s="177"/>
      <c r="X391" s="177"/>
      <c r="Y391" s="177"/>
      <c r="Z391" s="177"/>
    </row>
    <row r="392" spans="22:26" ht="12.75">
      <c r="V392" s="177"/>
      <c r="W392" s="177"/>
      <c r="X392" s="177"/>
      <c r="Y392" s="177"/>
      <c r="Z392" s="177"/>
    </row>
    <row r="393" spans="22:26" ht="12.75">
      <c r="V393" s="177"/>
      <c r="W393" s="177"/>
      <c r="X393" s="177"/>
      <c r="Y393" s="177"/>
      <c r="Z393" s="177"/>
    </row>
    <row r="394" spans="22:26" ht="12.75">
      <c r="V394" s="177"/>
      <c r="W394" s="177"/>
      <c r="X394" s="177"/>
      <c r="Y394" s="177"/>
      <c r="Z394" s="177"/>
    </row>
    <row r="395" spans="22:26" ht="12.75">
      <c r="V395" s="177"/>
      <c r="W395" s="177"/>
      <c r="X395" s="177"/>
      <c r="Y395" s="177"/>
      <c r="Z395" s="177"/>
    </row>
    <row r="396" spans="22:26" ht="12.75">
      <c r="V396" s="177"/>
      <c r="W396" s="177"/>
      <c r="X396" s="177"/>
      <c r="Y396" s="177"/>
      <c r="Z396" s="177"/>
    </row>
    <row r="397" spans="22:26" ht="12.75">
      <c r="V397" s="177"/>
      <c r="W397" s="177"/>
      <c r="X397" s="177"/>
      <c r="Y397" s="177"/>
      <c r="Z397" s="177"/>
    </row>
  </sheetData>
  <sheetProtection/>
  <mergeCells count="116">
    <mergeCell ref="Z28:Z29"/>
    <mergeCell ref="Y30:Y31"/>
    <mergeCell ref="Z37:Z38"/>
    <mergeCell ref="X43:X44"/>
    <mergeCell ref="V28:V29"/>
    <mergeCell ref="V30:V31"/>
    <mergeCell ref="O28:O29"/>
    <mergeCell ref="K37:K38"/>
    <mergeCell ref="L37:L38"/>
    <mergeCell ref="M37:M38"/>
    <mergeCell ref="N37:N38"/>
    <mergeCell ref="O30:O31"/>
    <mergeCell ref="E37:E38"/>
    <mergeCell ref="F37:F38"/>
    <mergeCell ref="E30:E31"/>
    <mergeCell ref="F30:F31"/>
    <mergeCell ref="M28:M29"/>
    <mergeCell ref="N28:N29"/>
    <mergeCell ref="F43:F44"/>
    <mergeCell ref="AA30:AA31"/>
    <mergeCell ref="AA43:AA44"/>
    <mergeCell ref="E39:E40"/>
    <mergeCell ref="S43:S44"/>
    <mergeCell ref="T43:T44"/>
    <mergeCell ref="U43:U44"/>
    <mergeCell ref="O37:O38"/>
    <mergeCell ref="P37:P38"/>
    <mergeCell ref="R37:R38"/>
    <mergeCell ref="AA46:AA47"/>
    <mergeCell ref="K30:K31"/>
    <mergeCell ref="L30:L31"/>
    <mergeCell ref="M30:M31"/>
    <mergeCell ref="N30:N31"/>
    <mergeCell ref="AA39:AA40"/>
    <mergeCell ref="AA37:AA38"/>
    <mergeCell ref="T37:T38"/>
    <mergeCell ref="U37:U38"/>
    <mergeCell ref="V37:V38"/>
    <mergeCell ref="D39:D40"/>
    <mergeCell ref="D46:D47"/>
    <mergeCell ref="D37:D38"/>
    <mergeCell ref="R30:R31"/>
    <mergeCell ref="K43:K44"/>
    <mergeCell ref="L43:L44"/>
    <mergeCell ref="M43:M44"/>
    <mergeCell ref="N43:N44"/>
    <mergeCell ref="P30:P31"/>
    <mergeCell ref="E46:E47"/>
    <mergeCell ref="P28:P29"/>
    <mergeCell ref="Q28:Q29"/>
    <mergeCell ref="R28:R29"/>
    <mergeCell ref="S28:S29"/>
    <mergeCell ref="D30:D31"/>
    <mergeCell ref="D28:D29"/>
    <mergeCell ref="E28:E29"/>
    <mergeCell ref="F28:F29"/>
    <mergeCell ref="K28:K29"/>
    <mergeCell ref="L28:L29"/>
    <mergeCell ref="T28:T29"/>
    <mergeCell ref="U28:U29"/>
    <mergeCell ref="T30:T31"/>
    <mergeCell ref="U30:U31"/>
    <mergeCell ref="S30:S31"/>
    <mergeCell ref="Q37:Q38"/>
    <mergeCell ref="S37:S38"/>
    <mergeCell ref="Q30:Q31"/>
    <mergeCell ref="Z68:Z69"/>
    <mergeCell ref="V66:V67"/>
    <mergeCell ref="W66:W67"/>
    <mergeCell ref="X66:X67"/>
    <mergeCell ref="Y66:Y67"/>
    <mergeCell ref="O43:O44"/>
    <mergeCell ref="P43:P44"/>
    <mergeCell ref="R43:R44"/>
    <mergeCell ref="Q43:Q44"/>
    <mergeCell ref="V43:V44"/>
    <mergeCell ref="Z107:Z110"/>
    <mergeCell ref="V103:V104"/>
    <mergeCell ref="W103:W104"/>
    <mergeCell ref="X103:X104"/>
    <mergeCell ref="Y103:Y104"/>
    <mergeCell ref="Z66:Z67"/>
    <mergeCell ref="V68:V69"/>
    <mergeCell ref="W68:W69"/>
    <mergeCell ref="X68:X69"/>
    <mergeCell ref="Y68:Y69"/>
    <mergeCell ref="Z115:Z116"/>
    <mergeCell ref="V113:V114"/>
    <mergeCell ref="W113:W114"/>
    <mergeCell ref="X113:X114"/>
    <mergeCell ref="Y113:Y114"/>
    <mergeCell ref="Z103:Z104"/>
    <mergeCell ref="V107:V110"/>
    <mergeCell ref="W107:W110"/>
    <mergeCell ref="X107:X110"/>
    <mergeCell ref="Y107:Y110"/>
    <mergeCell ref="Z126:Z127"/>
    <mergeCell ref="V117:V119"/>
    <mergeCell ref="W117:W119"/>
    <mergeCell ref="X117:X119"/>
    <mergeCell ref="Y117:Y119"/>
    <mergeCell ref="Z113:Z114"/>
    <mergeCell ref="V115:V116"/>
    <mergeCell ref="W115:W116"/>
    <mergeCell ref="X115:X116"/>
    <mergeCell ref="Y115:Y116"/>
    <mergeCell ref="Z160:Z161"/>
    <mergeCell ref="V160:V161"/>
    <mergeCell ref="W160:W161"/>
    <mergeCell ref="X160:X161"/>
    <mergeCell ref="Y160:Y161"/>
    <mergeCell ref="Z117:Z119"/>
    <mergeCell ref="V126:V127"/>
    <mergeCell ref="W126:W127"/>
    <mergeCell ref="X126:X127"/>
    <mergeCell ref="Y126:Y127"/>
  </mergeCells>
  <dataValidations count="2">
    <dataValidation type="decimal" allowBlank="1" showInputMessage="1" showErrorMessage="1" errorTitle="Внимание" error="Неверное значение, допускаются только действительные числа" sqref="Q58:Q59 V16:W16 K16:N16 Q16 K14:M15 K58:L59 Q14:U15 K25:M25 K40:L43 Q40:Q43 Q25:U25 V84:Z84 V160">
      <formula1>0</formula1>
      <formula2>9.99999999999999E+23</formula2>
    </dataValidation>
    <dataValidation type="whole" allowBlank="1" showInputMessage="1" showErrorMessage="1" sqref="D41:E44 D30 D19 D36:D37 D32 D25:D28 D21:E21 D45:D56">
      <formula1>1900</formula1>
      <formula2>3000</formula2>
    </dataValidation>
  </dataValidations>
  <printOptions horizontalCentered="1"/>
  <pageMargins left="0.15748031496062992" right="0.15748031496062992" top="0.3937007874015748" bottom="0.5511811023622047" header="0.15748031496062992" footer="0.15748031496062992"/>
  <pageSetup fitToHeight="15" fitToWidth="1" horizontalDpi="600" verticalDpi="600" orientation="landscape" paperSize="8" scale="52"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Сыроегина</dc:creator>
  <cp:keywords/>
  <dc:description/>
  <cp:lastModifiedBy>mariana_p</cp:lastModifiedBy>
  <cp:lastPrinted>2014-02-24T11:01:50Z</cp:lastPrinted>
  <dcterms:created xsi:type="dcterms:W3CDTF">2013-01-22T06:58:07Z</dcterms:created>
  <dcterms:modified xsi:type="dcterms:W3CDTF">2014-02-24T11:09:23Z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