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5880" windowWidth="19320" windowHeight="5685"/>
  </bookViews>
  <sheets>
    <sheet name="ЛЭ 2014" sheetId="1" r:id="rId1"/>
    <sheet name="СПб 2014" sheetId="2" r:id="rId2"/>
    <sheet name="ЛО 2014" sheetId="3" r:id="rId3"/>
  </sheets>
  <definedNames>
    <definedName name="_xlnm.Print_Area" localSheetId="2">'ЛО 2014'!$A$1:$G$43</definedName>
    <definedName name="_xlnm.Print_Area" localSheetId="0">'ЛЭ 2014'!$A$1:$H$39</definedName>
    <definedName name="_xlnm.Print_Area" localSheetId="1">'СПб 2014'!$A$1:$G$44</definedName>
  </definedNames>
  <calcPr calcId="125725"/>
</workbook>
</file>

<file path=xl/calcChain.xml><?xml version="1.0" encoding="utf-8"?>
<calcChain xmlns="http://schemas.openxmlformats.org/spreadsheetml/2006/main">
  <c r="E28" i="3"/>
  <c r="E28" i="2"/>
  <c r="E17"/>
  <c r="E11"/>
  <c r="H24" i="1" l="1"/>
  <c r="D22" l="1"/>
  <c r="E20" l="1"/>
  <c r="E26"/>
  <c r="G23" i="3"/>
  <c r="F23"/>
  <c r="F23" i="2"/>
  <c r="G23"/>
  <c r="E19" i="1" l="1"/>
  <c r="F12" i="2" l="1"/>
  <c r="G12" s="1"/>
  <c r="F15" l="1"/>
  <c r="G15" s="1"/>
  <c r="E9" i="1" l="1"/>
  <c r="E17" i="3" l="1"/>
  <c r="E11" l="1"/>
  <c r="E12" i="1" l="1"/>
  <c r="E30" i="3" l="1"/>
  <c r="E23" i="1" l="1"/>
  <c r="E21"/>
  <c r="E22"/>
  <c r="E24"/>
  <c r="E15" l="1"/>
  <c r="E17"/>
  <c r="E11"/>
  <c r="E16"/>
  <c r="E18"/>
  <c r="E30" i="2"/>
  <c r="E27" i="1" l="1"/>
  <c r="E10"/>
  <c r="F13" i="2"/>
  <c r="G13" s="1"/>
  <c r="E13" i="1"/>
  <c r="E14"/>
  <c r="E8"/>
  <c r="F12" i="3" l="1"/>
  <c r="G12" s="1"/>
  <c r="E29" i="1" l="1"/>
  <c r="D27" i="3"/>
  <c r="F19" i="2"/>
  <c r="G19" s="1"/>
  <c r="F18"/>
  <c r="G18" s="1"/>
  <c r="F18" i="3" l="1"/>
  <c r="G18" s="1"/>
  <c r="F21"/>
  <c r="G21" s="1"/>
  <c r="F24"/>
  <c r="G24" s="1"/>
  <c r="F26"/>
  <c r="G26" s="1"/>
  <c r="F29"/>
  <c r="G29" s="1"/>
  <c r="F14"/>
  <c r="G14" s="1"/>
  <c r="F19"/>
  <c r="G19" s="1"/>
  <c r="F22"/>
  <c r="G22" s="1"/>
  <c r="F25"/>
  <c r="G25" s="1"/>
  <c r="F28"/>
  <c r="G28" s="1"/>
  <c r="E31"/>
  <c r="F32"/>
  <c r="G32" s="1"/>
  <c r="F22" i="2"/>
  <c r="G22" s="1"/>
  <c r="F25"/>
  <c r="G25" s="1"/>
  <c r="F14"/>
  <c r="G14" s="1"/>
  <c r="F21"/>
  <c r="G21" s="1"/>
  <c r="F24"/>
  <c r="G24" s="1"/>
  <c r="F26"/>
  <c r="G26" s="1"/>
  <c r="F29"/>
  <c r="G29" s="1"/>
  <c r="F32"/>
  <c r="G32" s="1"/>
  <c r="E31"/>
  <c r="F13" i="3" l="1"/>
  <c r="G13" s="1"/>
  <c r="F16"/>
  <c r="G16" s="1"/>
  <c r="F15"/>
  <c r="G15" s="1"/>
  <c r="F31"/>
  <c r="G31" s="1"/>
  <c r="E28" i="1"/>
  <c r="F31" i="2"/>
  <c r="G31" s="1"/>
  <c r="D30" i="3"/>
  <c r="F16" i="2"/>
  <c r="G16" s="1"/>
  <c r="D11" i="3"/>
  <c r="E7" i="1" l="1"/>
  <c r="F11" i="3"/>
  <c r="G11" s="1"/>
  <c r="F30"/>
  <c r="G30" s="1"/>
  <c r="E6" i="1"/>
  <c r="D30" i="2"/>
  <c r="F30" l="1"/>
  <c r="G30" s="1"/>
  <c r="D11"/>
  <c r="D33" i="1"/>
  <c r="D32"/>
  <c r="D29"/>
  <c r="F29" s="1"/>
  <c r="G29" s="1"/>
  <c r="D28"/>
  <c r="D26"/>
  <c r="D25"/>
  <c r="D23"/>
  <c r="D21"/>
  <c r="D20"/>
  <c r="D19"/>
  <c r="D18"/>
  <c r="D16"/>
  <c r="D15"/>
  <c r="D12"/>
  <c r="D11"/>
  <c r="D10"/>
  <c r="D9"/>
  <c r="F12" l="1"/>
  <c r="G12" s="1"/>
  <c r="F19"/>
  <c r="G19" s="1"/>
  <c r="F21"/>
  <c r="G21" s="1"/>
  <c r="F23"/>
  <c r="G23" s="1"/>
  <c r="F26"/>
  <c r="G26" s="1"/>
  <c r="F10"/>
  <c r="G10" s="1"/>
  <c r="F16"/>
  <c r="G16" s="1"/>
  <c r="F9"/>
  <c r="G9" s="1"/>
  <c r="F11"/>
  <c r="G11" s="1"/>
  <c r="F15"/>
  <c r="G15" s="1"/>
  <c r="F18"/>
  <c r="G18" s="1"/>
  <c r="G20"/>
  <c r="F20"/>
  <c r="F22"/>
  <c r="G22" s="1"/>
  <c r="D27"/>
  <c r="F27" s="1"/>
  <c r="G27" s="1"/>
  <c r="F28"/>
  <c r="G28" s="1"/>
  <c r="F11" i="2"/>
  <c r="G11" s="1"/>
  <c r="D13" i="1"/>
  <c r="D8"/>
  <c r="F13" l="1"/>
  <c r="G13" s="1"/>
  <c r="F27" i="2"/>
  <c r="G27" s="1"/>
  <c r="F8" i="1"/>
  <c r="G8" s="1"/>
  <c r="G20" i="2"/>
  <c r="F20"/>
  <c r="D17"/>
  <c r="F17" s="1"/>
  <c r="G17" s="1"/>
  <c r="D10" l="1"/>
  <c r="F10" l="1"/>
  <c r="G10" s="1"/>
  <c r="G20" i="3"/>
  <c r="F20"/>
  <c r="D24" i="1"/>
  <c r="F27" i="3"/>
  <c r="G27" s="1"/>
  <c r="D17"/>
  <c r="D17" i="1"/>
  <c r="F24" l="1"/>
  <c r="G24" s="1"/>
  <c r="F17" i="3"/>
  <c r="G17" s="1"/>
  <c r="G17" i="1"/>
  <c r="F17"/>
  <c r="D10" i="3"/>
  <c r="D14" i="1"/>
  <c r="D7" l="1"/>
  <c r="F7" s="1"/>
  <c r="G7" s="1"/>
  <c r="F10" i="3"/>
  <c r="G10" s="1"/>
  <c r="F14" i="1"/>
  <c r="G14" s="1"/>
  <c r="F9" i="3" l="1"/>
  <c r="G9" s="1"/>
  <c r="F9" i="2"/>
  <c r="G9" s="1"/>
  <c r="D6" i="1"/>
  <c r="F6" s="1"/>
  <c r="G6" l="1"/>
  <c r="E25" l="1"/>
  <c r="F25" s="1"/>
  <c r="G25" s="1"/>
  <c r="F28" i="2"/>
  <c r="G28"/>
</calcChain>
</file>

<file path=xl/sharedStrings.xml><?xml version="1.0" encoding="utf-8"?>
<sst xmlns="http://schemas.openxmlformats.org/spreadsheetml/2006/main" count="349" uniqueCount="93">
  <si>
    <t>№ п/п</t>
  </si>
  <si>
    <t>Показатель</t>
  </si>
  <si>
    <t>Ед.
изм.</t>
  </si>
  <si>
    <t>план*</t>
  </si>
  <si>
    <t>факт 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</si>
  <si>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</si>
  <si>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</si>
  <si>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</si>
  <si>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</si>
  <si>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</si>
  <si>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</si>
  <si>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Подконтрольные (операционные) расходы, включенные в НВВ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</si>
  <si>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</si>
  <si>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</si>
  <si>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</si>
  <si>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</si>
  <si>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</si>
  <si>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</si>
  <si>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1.1.2.1</t>
  </si>
  <si>
    <t>1.1.3</t>
  </si>
  <si>
    <t>Прочие операционные расходы</t>
  </si>
  <si>
    <t>1.2</t>
  </si>
  <si>
    <t>Неподконтрольные расходы, включенные в НВВ, всего</t>
  </si>
  <si>
    <t>1.2.1</t>
  </si>
  <si>
    <t>арендная плата</t>
  </si>
  <si>
    <t>1.2.2</t>
  </si>
  <si>
    <t>отчисления на социальные нужды</t>
  </si>
  <si>
    <t>1.2.3</t>
  </si>
  <si>
    <t>налог на прибыль</t>
  </si>
  <si>
    <t>1.2.4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</si>
  <si>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</si>
  <si>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</si>
  <si>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1.2.5</t>
  </si>
  <si>
    <t>прочие неподконтрольные расходы, всего</t>
  </si>
  <si>
    <t>1.3</t>
  </si>
  <si>
    <t>Возврат инвестированного капитала, всего, в том числе:</t>
  </si>
  <si>
    <t>1.3.1</t>
  </si>
  <si>
    <t>размер средств, направляемых на реализацию инвестиционных программ</t>
  </si>
  <si>
    <t>1.4</t>
  </si>
  <si>
    <t>Доход на инвестированный капитал, всего, в том числе:</t>
  </si>
  <si>
    <t>1.4.1</t>
  </si>
  <si>
    <t>1.5</t>
  </si>
  <si>
    <t>Изменение необходимой валовой выручки, производимое в целях сглаживания тарифов (+/-)</t>
  </si>
  <si>
    <t>II</t>
  </si>
  <si>
    <t>Справочно: расходы на ремонт, всего (п. 1.1.1.1 + п. 1.1.2.1)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</si>
  <si>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</si>
  <si>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</si>
  <si>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</si>
  <si>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IV</t>
  </si>
  <si>
    <t>Норма доходности инвестированного капитала</t>
  </si>
  <si>
    <t>х</t>
  </si>
  <si>
    <t>норма доходности на инвестированный капитал</t>
  </si>
  <si>
    <t>%</t>
  </si>
  <si>
    <t>норма доходности на капитал, инвестированный до начала долгосрочного периода регулирования</t>
  </si>
  <si>
    <t>2</t>
  </si>
  <si>
    <t>региональный коэффициент доходности, установленный органом исполнительной власти субъекта Российской Федерации</t>
  </si>
  <si>
    <t>-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</si>
  <si>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</si>
  <si>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решениями региональных регулирующих органов</t>
    </r>
  </si>
  <si>
    <t>Информация о структуре и объемах затрат</t>
  </si>
  <si>
    <t>на оказание услуг по передаче электрической энергии ОАО «Ленэнерго»</t>
  </si>
  <si>
    <t xml:space="preserve"> с учетом применения метода доходности инвестированного капитала</t>
  </si>
  <si>
    <t>плата за аренду имущества и лизинг</t>
  </si>
  <si>
    <t>страховые взносы</t>
  </si>
  <si>
    <t>1.2.6</t>
  </si>
  <si>
    <t>норма доходности инвестированного капитала, установленная федеральным органом исполнительной власти (приказ ФСТ России от 17.02.12 №98/1-э)</t>
  </si>
  <si>
    <t>2014 год</t>
  </si>
  <si>
    <t>Корректировка на основе фактических данных</t>
  </si>
  <si>
    <t>Санкт-Петербург за 2014 год</t>
  </si>
  <si>
    <t>Ленинградкая область за 2014 год</t>
  </si>
  <si>
    <t>Информация о структуре и объеме затрат на оказание услуг по передаче электроэнергии ОАО «Ленэнерго» за 2014 год</t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</si>
  <si>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</si>
  <si>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t>1.6***</t>
  </si>
  <si>
    <t>1.5***</t>
  </si>
  <si>
    <t>1.6****</t>
  </si>
  <si>
    <t>Примечание</t>
  </si>
  <si>
    <t>Отклонение</t>
  </si>
  <si>
    <t>относ.</t>
  </si>
  <si>
    <t>абсол.</t>
  </si>
  <si>
    <r>
      <rPr>
        <sz val="10"/>
        <color theme="0"/>
        <rFont val="Times New Roman"/>
        <family val="1"/>
        <charset val="204"/>
      </rPr>
      <t>_____</t>
    </r>
    <r>
      <rPr>
        <sz val="10"/>
        <rFont val="Times New Roman"/>
        <family val="1"/>
        <charset val="204"/>
      </rPr>
      <t>***</t>
    </r>
    <r>
      <rPr>
        <sz val="10"/>
        <color theme="0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Фактическая величина сглаживания рассчитана как разница между фактически полученной выручкой и необходимыми расходами</t>
    </r>
  </si>
  <si>
    <r>
      <rPr>
        <sz val="10"/>
        <color theme="0"/>
        <rFont val="Times New Roman"/>
        <family val="1"/>
        <charset val="204"/>
      </rPr>
      <t>_____</t>
    </r>
    <r>
      <rPr>
        <sz val="10"/>
        <rFont val="Times New Roman"/>
        <family val="1"/>
        <charset val="204"/>
      </rPr>
      <t>****</t>
    </r>
    <r>
      <rPr>
        <sz val="10"/>
        <color theme="0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Корректировка необходимой валовой выручки ОАО "Ленэнерго" по итогам 2012 года</t>
    </r>
  </si>
  <si>
    <t xml:space="preserve">Собственная выручка рассчитывается как разница котловой выручки и расходов на содержание сетей смежных сетевых компаний и платы за услуги ОАО «ФСК ЕЭС». </t>
  </si>
  <si>
    <t xml:space="preserve">При расчете налога регулятороами не учтены постоянные налоговые обязательства (ПНО). В составе ПНО учитывается амортизация, не принимаемая для налогообложения, относимая на передачу э/э и прочие расходы из прибыли, предусмотренные отраслевым тарифным соглашением в электроэнергетике. </t>
  </si>
  <si>
    <t>Экономия связяна со снижением нерегулиремой цены на покупку потерь, сложившейся на ОРЭМ по факту 2014 г., относительно цены, учтенной регулятором при формировании ТБР.</t>
  </si>
  <si>
    <t>Фактическая величина сглаживания рассчитана как разница между фактически полученной выручкой и необходимыми расходами. Отклонение связано с формированием значительного объема недополученной выручки по факту 2014 года</t>
  </si>
  <si>
    <r>
      <rPr>
        <sz val="10"/>
        <color theme="0"/>
        <rFont val="Times New Roman"/>
        <family val="1"/>
        <charset val="204"/>
      </rPr>
      <t>_____</t>
    </r>
    <r>
      <rPr>
        <sz val="10"/>
        <rFont val="Times New Roman"/>
        <family val="1"/>
        <charset val="204"/>
      </rPr>
      <t>***</t>
    </r>
    <r>
      <rPr>
        <sz val="10"/>
        <color theme="0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Корректировка необходимой валовой выручки ОАО "Ленэнерго" по итогам 2012 года</t>
    </r>
  </si>
  <si>
    <t>НВВ на содержание рассчитана исходя из общей величины выручки, уменьшенной на стоимость потерь электроэнергии.
Снижение выручки относительно утвержденной обусловлено:
- занижением при регулировании ставки на содержание сетей и переходом части потребителей на расчеты по двухставочному тарифу при условии принятия тарифных решений исходя из расчетов всех потребителей по единому виду тарифа;
- различной структурой полезного отпуска электроэнергии по уровням напряжения, сложившейся по факту 2013 г. по сравнению с утвержденной регулятором;
- изменением объёмов полезного отпуска электроэнергии и мощности по полугодиям и году в целом.</t>
  </si>
  <si>
    <t>Превышение связано с тем, что регулятором не были учтены расходы в полном объеме.  Уровень средней заработной платы ОАО «Ленэнерго» был принят ниже среднемесячной заработной платы по аналогичным производственным отраслям г. Санкт-Петербурга и Ленинградской области.</t>
  </si>
  <si>
    <t>Превышение связано с тем, что регулятором не были учтены в полном объеме расходы на оплату труда.</t>
  </si>
  <si>
    <t>Превышение обусловлено осуществлением в 2014 году дополнительных мероприятий по ремонту, необходимость которых выявилась в ходе прохождения осенне-зимнего периода 2013-2014 гг. и мероприятий, влияющих на готовность Общества к прохождению осенне-зимнего периода 2014-2015гг., в том числе по результатам замеров зимних нагрузок силового электрооборудования, предписаний контролирующих и надзорных органов.</t>
  </si>
  <si>
    <t>Рост затрат обусловлен отражением лизинговых платежей, которые не были учтены в тарифе на передачу электроэнергии в связи с изменением законодательства</t>
  </si>
  <si>
    <t>Экономия  сложилась по итогам проведения мероприятий по оптимизации издержек по следующим основным статьям: коммерческий учет, аренда зданий, консультационные услуги, реклама, оформление земельно-правовых документов, страхование</t>
  </si>
  <si>
    <t>В тарифных моделях на инвестиции в полном объеме направляется величина амортизации вне зависимости от формируемых собственных средств. По факту величина собственных средств (амортизация), направляемая на финансирование инвестиционной программы, уменьшает на сумму убытков от деятельности по передаче э/э (в случае их наличия)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</si>
</sst>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0">
    <xf numFmtId="0" fontId="0" fillId="0" borderId="0" xfId="0"/>
    <xf numFmtId="0" fontId="4" fillId="0" borderId="0" xfId="2" applyFont="1"/>
    <xf numFmtId="0" fontId="0" fillId="0" borderId="2" xfId="0" applyBorder="1"/>
    <xf numFmtId="0" fontId="4" fillId="0" borderId="1" xfId="2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 wrapText="1"/>
    </xf>
    <xf numFmtId="3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9" fontId="4" fillId="0" borderId="1" xfId="2" applyNumberFormat="1" applyFont="1" applyBorder="1" applyAlignment="1">
      <alignment horizontal="center" vertical="center"/>
    </xf>
    <xf numFmtId="0" fontId="5" fillId="0" borderId="0" xfId="2" applyFont="1"/>
    <xf numFmtId="3" fontId="0" fillId="0" borderId="0" xfId="0" applyNumberFormat="1"/>
    <xf numFmtId="9" fontId="4" fillId="0" borderId="1" xfId="1" applyFont="1" applyBorder="1" applyAlignment="1">
      <alignment horizontal="center" vertical="center"/>
    </xf>
    <xf numFmtId="3" fontId="5" fillId="0" borderId="0" xfId="2" applyNumberFormat="1" applyFont="1"/>
    <xf numFmtId="3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/>
    </xf>
    <xf numFmtId="0" fontId="0" fillId="0" borderId="0" xfId="0" applyFill="1"/>
    <xf numFmtId="0" fontId="4" fillId="0" borderId="0" xfId="2" applyFont="1" applyFill="1"/>
    <xf numFmtId="3" fontId="4" fillId="0" borderId="0" xfId="2" applyNumberFormat="1" applyFont="1" applyFill="1"/>
    <xf numFmtId="0" fontId="0" fillId="0" borderId="2" xfId="0" applyFill="1" applyBorder="1"/>
    <xf numFmtId="3" fontId="0" fillId="0" borderId="0" xfId="0" applyNumberFormat="1" applyFill="1"/>
    <xf numFmtId="0" fontId="4" fillId="0" borderId="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9" fontId="8" fillId="0" borderId="1" xfId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2" applyFont="1" applyAlignment="1">
      <alignment horizontal="justify" wrapText="1"/>
    </xf>
    <xf numFmtId="0" fontId="5" fillId="0" borderId="0" xfId="2" applyFont="1" applyAlignment="1">
      <alignment horizontal="justify" wrapText="1"/>
    </xf>
    <xf numFmtId="0" fontId="3" fillId="0" borderId="0" xfId="2" applyFont="1" applyAlignment="1">
      <alignment horizont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7" fillId="0" borderId="0" xfId="2" quotePrefix="1" applyFont="1" applyAlignment="1">
      <alignment horizontal="justify" vertical="top" wrapText="1"/>
    </xf>
    <xf numFmtId="0" fontId="7" fillId="0" borderId="0" xfId="2" applyFont="1" applyAlignment="1">
      <alignment horizontal="justify" vertical="top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9" defaultPivotStyle="PivotStyleLight16"/>
  <colors>
    <mruColors>
      <color rgb="FFCCFFFF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tabSelected="1" view="pageBreakPreview" zoomScale="85" zoomScaleSheetLayoutView="85" workbookViewId="0">
      <selection activeCell="H7" sqref="H7"/>
    </sheetView>
  </sheetViews>
  <sheetFormatPr defaultRowHeight="15" outlineLevelRow="1"/>
  <cols>
    <col min="1" max="1" width="6.28515625" customWidth="1"/>
    <col min="2" max="2" width="62.7109375" customWidth="1"/>
    <col min="3" max="3" width="10.85546875" customWidth="1"/>
    <col min="4" max="4" width="15.42578125" customWidth="1"/>
    <col min="5" max="7" width="16" customWidth="1"/>
    <col min="8" max="8" width="74.140625" customWidth="1"/>
    <col min="10" max="10" width="10.28515625" bestFit="1" customWidth="1"/>
  </cols>
  <sheetData>
    <row r="2" spans="1:10" ht="36" customHeight="1">
      <c r="A2" s="29" t="s">
        <v>70</v>
      </c>
      <c r="B2" s="29"/>
      <c r="C2" s="29"/>
      <c r="D2" s="29"/>
      <c r="E2" s="29"/>
      <c r="F2" s="29"/>
      <c r="G2" s="29"/>
      <c r="H2" s="29"/>
    </row>
    <row r="3" spans="1:10">
      <c r="A3" s="1"/>
      <c r="B3" s="1"/>
      <c r="C3" s="1"/>
      <c r="D3" s="1"/>
      <c r="E3" s="1"/>
      <c r="F3" s="1"/>
      <c r="G3" s="1"/>
      <c r="H3" s="1"/>
    </row>
    <row r="4" spans="1:10">
      <c r="A4" s="30" t="s">
        <v>0</v>
      </c>
      <c r="B4" s="31" t="s">
        <v>1</v>
      </c>
      <c r="C4" s="30" t="s">
        <v>2</v>
      </c>
      <c r="D4" s="31" t="s">
        <v>66</v>
      </c>
      <c r="E4" s="31"/>
      <c r="F4" s="32" t="s">
        <v>76</v>
      </c>
      <c r="G4" s="32"/>
      <c r="H4" s="31" t="s">
        <v>75</v>
      </c>
      <c r="I4" s="2"/>
    </row>
    <row r="5" spans="1:10">
      <c r="A5" s="31"/>
      <c r="B5" s="31"/>
      <c r="C5" s="31"/>
      <c r="D5" s="3" t="s">
        <v>3</v>
      </c>
      <c r="E5" s="3" t="s">
        <v>4</v>
      </c>
      <c r="F5" s="24" t="s">
        <v>77</v>
      </c>
      <c r="G5" s="28" t="s">
        <v>78</v>
      </c>
      <c r="H5" s="31"/>
    </row>
    <row r="6" spans="1:10" ht="149.25" customHeight="1">
      <c r="A6" s="4" t="s">
        <v>5</v>
      </c>
      <c r="B6" s="5" t="s">
        <v>6</v>
      </c>
      <c r="C6" s="3" t="s">
        <v>7</v>
      </c>
      <c r="D6" s="6">
        <f>'СПб 2014'!D9+'ЛО 2014'!D9</f>
        <v>33965590.871816829</v>
      </c>
      <c r="E6" s="6">
        <f>'СПб 2014'!E9+'ЛО 2014'!E9</f>
        <v>29417591.636909075</v>
      </c>
      <c r="F6" s="26">
        <f>E6-D6</f>
        <v>-4547999.2349077538</v>
      </c>
      <c r="G6" s="27">
        <f>IF(D6=0,"-",F6/D6)</f>
        <v>-0.13390019481985477</v>
      </c>
      <c r="H6" s="5" t="s">
        <v>86</v>
      </c>
      <c r="J6" s="10"/>
    </row>
    <row r="7" spans="1:10" ht="45">
      <c r="A7" s="4" t="s">
        <v>8</v>
      </c>
      <c r="B7" s="5" t="s">
        <v>9</v>
      </c>
      <c r="C7" s="3" t="s">
        <v>7</v>
      </c>
      <c r="D7" s="6">
        <f>'СПб 2014'!D10+'ЛО 2014'!D10</f>
        <v>17561074.80645594</v>
      </c>
      <c r="E7" s="6">
        <f>'СПб 2014'!E10+'ЛО 2014'!E10</f>
        <v>14700489.284429977</v>
      </c>
      <c r="F7" s="26">
        <f t="shared" ref="F7:F29" si="0">E7-D7</f>
        <v>-2860585.5220259633</v>
      </c>
      <c r="G7" s="27">
        <f t="shared" ref="G7:G29" si="1">IF(D7=0,"-",F7/D7)</f>
        <v>-0.16289353320073169</v>
      </c>
      <c r="H7" s="5" t="s">
        <v>81</v>
      </c>
    </row>
    <row r="8" spans="1:10">
      <c r="A8" s="4" t="s">
        <v>10</v>
      </c>
      <c r="B8" s="5" t="s">
        <v>11</v>
      </c>
      <c r="C8" s="3" t="s">
        <v>7</v>
      </c>
      <c r="D8" s="6">
        <f>'СПб 2014'!D11+'ЛО 2014'!D11</f>
        <v>6147092.7978891023</v>
      </c>
      <c r="E8" s="6">
        <f>'СПб 2014'!E11+'ЛО 2014'!E11</f>
        <v>6560087.1718199998</v>
      </c>
      <c r="F8" s="26">
        <f t="shared" si="0"/>
        <v>412994.37393089756</v>
      </c>
      <c r="G8" s="27">
        <f t="shared" si="1"/>
        <v>6.7185316296627065E-2</v>
      </c>
      <c r="H8" s="5"/>
    </row>
    <row r="9" spans="1:10">
      <c r="A9" s="4" t="s">
        <v>12</v>
      </c>
      <c r="B9" s="5" t="s">
        <v>13</v>
      </c>
      <c r="C9" s="3" t="s">
        <v>7</v>
      </c>
      <c r="D9" s="6">
        <f>'СПб 2014'!D12+'ЛО 2014'!D12</f>
        <v>1616465.8066549196</v>
      </c>
      <c r="E9" s="6">
        <f>'СПб 2014'!E12+'ЛО 2014'!E12</f>
        <v>1872328.62473</v>
      </c>
      <c r="F9" s="26">
        <f t="shared" si="0"/>
        <v>255862.8180750804</v>
      </c>
      <c r="G9" s="27">
        <f t="shared" si="1"/>
        <v>0.15828532655729818</v>
      </c>
      <c r="H9" s="5"/>
    </row>
    <row r="10" spans="1:10" ht="90">
      <c r="A10" s="4" t="s">
        <v>14</v>
      </c>
      <c r="B10" s="5" t="s">
        <v>15</v>
      </c>
      <c r="C10" s="3" t="s">
        <v>7</v>
      </c>
      <c r="D10" s="6">
        <f>'СПб 2014'!D13+'ЛО 2014'!D13</f>
        <v>892420.47682355798</v>
      </c>
      <c r="E10" s="6">
        <f>'СПб 2014'!E13+'ЛО 2014'!E13</f>
        <v>1109141.6935007211</v>
      </c>
      <c r="F10" s="26">
        <f t="shared" si="0"/>
        <v>216721.21667716315</v>
      </c>
      <c r="G10" s="27">
        <f t="shared" si="1"/>
        <v>0.2428465306494883</v>
      </c>
      <c r="H10" s="16" t="s">
        <v>89</v>
      </c>
      <c r="I10" s="10"/>
    </row>
    <row r="11" spans="1:10" ht="60">
      <c r="A11" s="4" t="s">
        <v>16</v>
      </c>
      <c r="B11" s="5" t="s">
        <v>17</v>
      </c>
      <c r="C11" s="3" t="s">
        <v>7</v>
      </c>
      <c r="D11" s="6">
        <f>'СПб 2014'!D14+'ЛО 2014'!D14</f>
        <v>2710709.3123885188</v>
      </c>
      <c r="E11" s="6">
        <f>'СПб 2014'!E14+'ЛО 2014'!E14</f>
        <v>3152704.1523899999</v>
      </c>
      <c r="F11" s="26">
        <f t="shared" si="0"/>
        <v>441994.84000148112</v>
      </c>
      <c r="G11" s="27">
        <f t="shared" si="1"/>
        <v>0.16305504909046151</v>
      </c>
      <c r="H11" s="5" t="s">
        <v>87</v>
      </c>
    </row>
    <row r="12" spans="1:10">
      <c r="A12" s="4" t="s">
        <v>18</v>
      </c>
      <c r="B12" s="5" t="s">
        <v>15</v>
      </c>
      <c r="C12" s="3" t="s">
        <v>7</v>
      </c>
      <c r="D12" s="6">
        <f>'СПб 2014'!D15+'ЛО 2014'!D15</f>
        <v>127577.1296737036</v>
      </c>
      <c r="E12" s="6">
        <f>'СПб 2014'!E15+'ЛО 2014'!E15</f>
        <v>113959.43279000001</v>
      </c>
      <c r="F12" s="26">
        <f t="shared" si="0"/>
        <v>-13617.696883703597</v>
      </c>
      <c r="G12" s="27">
        <f t="shared" si="1"/>
        <v>-0.10674089406567436</v>
      </c>
      <c r="H12" s="5"/>
    </row>
    <row r="13" spans="1:10" ht="60">
      <c r="A13" s="4" t="s">
        <v>19</v>
      </c>
      <c r="B13" s="5" t="s">
        <v>20</v>
      </c>
      <c r="C13" s="3" t="s">
        <v>7</v>
      </c>
      <c r="D13" s="6">
        <f>'СПб 2014'!D16+'ЛО 2014'!D16</f>
        <v>1819917.678845664</v>
      </c>
      <c r="E13" s="6">
        <f>'СПб 2014'!E16+'ЛО 2014'!E16</f>
        <v>1535054.3947000001</v>
      </c>
      <c r="F13" s="26">
        <f t="shared" si="0"/>
        <v>-284863.28414566396</v>
      </c>
      <c r="G13" s="27">
        <f t="shared" si="1"/>
        <v>-0.15652536785419152</v>
      </c>
      <c r="H13" s="16" t="s">
        <v>91</v>
      </c>
    </row>
    <row r="14" spans="1:10">
      <c r="A14" s="4" t="s">
        <v>21</v>
      </c>
      <c r="B14" s="5" t="s">
        <v>22</v>
      </c>
      <c r="C14" s="3" t="s">
        <v>7</v>
      </c>
      <c r="D14" s="6">
        <f>'СПб 2014'!D17+'ЛО 2014'!D17</f>
        <v>1609574.5443759253</v>
      </c>
      <c r="E14" s="6">
        <f>'СПб 2014'!E17+'ЛО 2014'!E17</f>
        <v>2618996.4998544599</v>
      </c>
      <c r="F14" s="26">
        <f t="shared" si="0"/>
        <v>1009421.9554785346</v>
      </c>
      <c r="G14" s="27">
        <f t="shared" si="1"/>
        <v>0.62713588445194635</v>
      </c>
      <c r="H14" s="5"/>
    </row>
    <row r="15" spans="1:10" ht="45" outlineLevel="1">
      <c r="A15" s="4" t="s">
        <v>23</v>
      </c>
      <c r="B15" s="5" t="s">
        <v>24</v>
      </c>
      <c r="C15" s="3" t="s">
        <v>7</v>
      </c>
      <c r="D15" s="6">
        <f>'СПб 2014'!D18+'ЛО 2014'!D18</f>
        <v>24682.668786128001</v>
      </c>
      <c r="E15" s="6">
        <f>'СПб 2014'!E18+'ЛО 2014'!E18</f>
        <v>85820.468979999991</v>
      </c>
      <c r="F15" s="26">
        <f t="shared" si="0"/>
        <v>61137.80019387199</v>
      </c>
      <c r="G15" s="27">
        <f t="shared" si="1"/>
        <v>2.4769525825437593</v>
      </c>
      <c r="H15" s="16" t="s">
        <v>90</v>
      </c>
    </row>
    <row r="16" spans="1:10" ht="30" outlineLevel="1">
      <c r="A16" s="4" t="s">
        <v>25</v>
      </c>
      <c r="B16" s="5" t="s">
        <v>26</v>
      </c>
      <c r="C16" s="3" t="s">
        <v>7</v>
      </c>
      <c r="D16" s="6">
        <f>'СПб 2014'!D19+'ЛО 2014'!D19</f>
        <v>825580.97359999991</v>
      </c>
      <c r="E16" s="6">
        <f>'СПб 2014'!E19+'ЛО 2014'!E19</f>
        <v>838159.87914000009</v>
      </c>
      <c r="F16" s="26">
        <f t="shared" si="0"/>
        <v>12578.905540000182</v>
      </c>
      <c r="G16" s="27">
        <f t="shared" si="1"/>
        <v>1.5236428578470068E-2</v>
      </c>
      <c r="H16" s="16" t="s">
        <v>88</v>
      </c>
    </row>
    <row r="17" spans="1:8" ht="63" customHeight="1" outlineLevel="1">
      <c r="A17" s="4" t="s">
        <v>27</v>
      </c>
      <c r="B17" s="5" t="s">
        <v>28</v>
      </c>
      <c r="C17" s="3" t="s">
        <v>7</v>
      </c>
      <c r="D17" s="6">
        <f>'СПб 2014'!D20+'ЛО 2014'!D20</f>
        <v>0</v>
      </c>
      <c r="E17" s="6">
        <f>'СПб 2014'!E20+'ЛО 2014'!E20</f>
        <v>884202.81444738805</v>
      </c>
      <c r="F17" s="26">
        <f t="shared" si="0"/>
        <v>884202.81444738805</v>
      </c>
      <c r="G17" s="27" t="str">
        <f t="shared" si="1"/>
        <v>-</v>
      </c>
      <c r="H17" s="16" t="s">
        <v>82</v>
      </c>
    </row>
    <row r="18" spans="1:8" outlineLevel="1">
      <c r="A18" s="4" t="s">
        <v>29</v>
      </c>
      <c r="B18" s="5" t="s">
        <v>30</v>
      </c>
      <c r="C18" s="3" t="s">
        <v>7</v>
      </c>
      <c r="D18" s="6">
        <f>'СПб 2014'!D21+'ЛО 2014'!D21</f>
        <v>687572.04598979745</v>
      </c>
      <c r="E18" s="6">
        <f>'СПб 2014'!E21+'ЛО 2014'!E21</f>
        <v>744347.49756999989</v>
      </c>
      <c r="F18" s="26">
        <f t="shared" si="0"/>
        <v>56775.45158020244</v>
      </c>
      <c r="G18" s="27">
        <f t="shared" si="1"/>
        <v>8.2573821770882322E-2</v>
      </c>
      <c r="H18" s="5"/>
    </row>
    <row r="19" spans="1:8" ht="30" outlineLevel="1">
      <c r="A19" s="4" t="s">
        <v>29</v>
      </c>
      <c r="B19" s="5" t="s">
        <v>31</v>
      </c>
      <c r="C19" s="3" t="s">
        <v>7</v>
      </c>
      <c r="D19" s="6">
        <f>'СПб 2014'!D22+'ЛО 2014'!D22</f>
        <v>71738.856</v>
      </c>
      <c r="E19" s="6">
        <f>'СПб 2014'!E22+'ЛО 2014'!E22</f>
        <v>66465.839717071765</v>
      </c>
      <c r="F19" s="26">
        <f t="shared" si="0"/>
        <v>-5273.0162829282344</v>
      </c>
      <c r="G19" s="27">
        <f t="shared" si="1"/>
        <v>-7.3502932398702245E-2</v>
      </c>
      <c r="H19" s="5"/>
    </row>
    <row r="20" spans="1:8" outlineLevel="1">
      <c r="A20" s="4" t="s">
        <v>32</v>
      </c>
      <c r="B20" s="5" t="s">
        <v>33</v>
      </c>
      <c r="C20" s="3" t="s">
        <v>7</v>
      </c>
      <c r="D20" s="6">
        <f>'СПб 2014'!D23+'ЛО 2014'!D23</f>
        <v>0</v>
      </c>
      <c r="E20" s="6">
        <f>'СПб 2014'!E23+'ЛО 2014'!E23</f>
        <v>0</v>
      </c>
      <c r="F20" s="26">
        <f t="shared" si="0"/>
        <v>0</v>
      </c>
      <c r="G20" s="27" t="str">
        <f t="shared" si="1"/>
        <v>-</v>
      </c>
      <c r="H20" s="5"/>
    </row>
    <row r="21" spans="1:8">
      <c r="A21" s="4" t="s">
        <v>34</v>
      </c>
      <c r="B21" s="5" t="s">
        <v>35</v>
      </c>
      <c r="C21" s="3" t="s">
        <v>7</v>
      </c>
      <c r="D21" s="6">
        <f>'СПб 2014'!D24+'ЛО 2014'!D24</f>
        <v>5761577.3568858188</v>
      </c>
      <c r="E21" s="6">
        <f>'СПб 2014'!E24+'ЛО 2014'!E24</f>
        <v>5821952.4340347471</v>
      </c>
      <c r="F21" s="26">
        <f t="shared" si="0"/>
        <v>60375.077148928307</v>
      </c>
      <c r="G21" s="27">
        <f t="shared" si="1"/>
        <v>1.0478914611251796E-2</v>
      </c>
      <c r="H21" s="5"/>
    </row>
    <row r="22" spans="1:8" ht="75">
      <c r="A22" s="4" t="s">
        <v>36</v>
      </c>
      <c r="B22" s="5" t="s">
        <v>37</v>
      </c>
      <c r="C22" s="3" t="s">
        <v>7</v>
      </c>
      <c r="D22" s="6">
        <f>'СПб 2014'!D25+'ЛО 2014'!D25</f>
        <v>5761577.3568858188</v>
      </c>
      <c r="E22" s="6">
        <f>'СПб 2014'!E25+'ЛО 2014'!E25</f>
        <v>-9.540000231936574E-3</v>
      </c>
      <c r="F22" s="26">
        <f t="shared" si="0"/>
        <v>-5761577.3664258188</v>
      </c>
      <c r="G22" s="27">
        <f t="shared" si="1"/>
        <v>-1.0000000016557966</v>
      </c>
      <c r="H22" s="16" t="s">
        <v>92</v>
      </c>
    </row>
    <row r="23" spans="1:8">
      <c r="A23" s="4" t="s">
        <v>38</v>
      </c>
      <c r="B23" s="5" t="s">
        <v>39</v>
      </c>
      <c r="C23" s="3" t="s">
        <v>7</v>
      </c>
      <c r="D23" s="6">
        <f>'СПб 2014'!D26+'ЛО 2014'!D26</f>
        <v>4064702.8177897688</v>
      </c>
      <c r="E23" s="6">
        <f>'СПб 2014'!E26+'ЛО 2014'!E26</f>
        <v>4335459.64477883</v>
      </c>
      <c r="F23" s="26">
        <f t="shared" si="0"/>
        <v>270756.8269890612</v>
      </c>
      <c r="G23" s="27">
        <f t="shared" si="1"/>
        <v>6.6611715327392254E-2</v>
      </c>
      <c r="H23" s="16"/>
    </row>
    <row r="24" spans="1:8" ht="75">
      <c r="A24" s="4" t="s">
        <v>40</v>
      </c>
      <c r="B24" s="5" t="s">
        <v>37</v>
      </c>
      <c r="C24" s="3" t="s">
        <v>7</v>
      </c>
      <c r="D24" s="6">
        <f>'СПб 2014'!D27+'ЛО 2014'!D27</f>
        <v>3355142.5978515502</v>
      </c>
      <c r="E24" s="6">
        <f>'СПб 2014'!E27+'ЛО 2014'!E27</f>
        <v>0</v>
      </c>
      <c r="F24" s="26">
        <f t="shared" si="0"/>
        <v>-3355142.5978515502</v>
      </c>
      <c r="G24" s="27">
        <f t="shared" si="1"/>
        <v>-1</v>
      </c>
      <c r="H24" s="16" t="str">
        <f>H22</f>
        <v>В тарифных моделях на инвестиции в полном объеме направляется величина амортизации вне зависимости от формируемых собственных средств. По факту величина собственных средств (амортизация), направляемая на финансирование инвестиционной программы, уменьшает на сумму убытков от деятельности по передаче э/э (в случае их наличия)</v>
      </c>
    </row>
    <row r="25" spans="1:8" ht="55.5" customHeight="1">
      <c r="A25" s="15" t="s">
        <v>41</v>
      </c>
      <c r="B25" s="5" t="s">
        <v>42</v>
      </c>
      <c r="C25" s="3" t="s">
        <v>7</v>
      </c>
      <c r="D25" s="6">
        <f>'СПб 2014'!D28+'ЛО 2014'!D28</f>
        <v>-1999233.28</v>
      </c>
      <c r="E25" s="6">
        <f>'СПб 2014'!E28+'ЛО 2014'!E28</f>
        <v>-6613367.0355733819</v>
      </c>
      <c r="F25" s="26">
        <f t="shared" si="0"/>
        <v>-4614133.7555733817</v>
      </c>
      <c r="G25" s="27">
        <f t="shared" si="1"/>
        <v>2.3079516541328191</v>
      </c>
      <c r="H25" s="5" t="s">
        <v>84</v>
      </c>
    </row>
    <row r="26" spans="1:8" s="18" customFormat="1">
      <c r="A26" s="15" t="s">
        <v>72</v>
      </c>
      <c r="B26" s="16" t="s">
        <v>67</v>
      </c>
      <c r="C26" s="17" t="s">
        <v>7</v>
      </c>
      <c r="D26" s="13">
        <f>'СПб 2014'!D29+'ЛО 2014'!D29</f>
        <v>1977360.5695153207</v>
      </c>
      <c r="E26" s="13">
        <f>'СПб 2014'!E29+'ЛО 2014'!E29</f>
        <v>0</v>
      </c>
      <c r="F26" s="26">
        <f t="shared" si="0"/>
        <v>-1977360.5695153207</v>
      </c>
      <c r="G26" s="27">
        <f t="shared" si="1"/>
        <v>-1</v>
      </c>
      <c r="H26" s="16"/>
    </row>
    <row r="27" spans="1:8">
      <c r="A27" s="4" t="s">
        <v>43</v>
      </c>
      <c r="B27" s="5" t="s">
        <v>44</v>
      </c>
      <c r="C27" s="3" t="s">
        <v>7</v>
      </c>
      <c r="D27" s="6">
        <f>'СПб 2014'!D30+'ЛО 2014'!D30</f>
        <v>1019997.6064972616</v>
      </c>
      <c r="E27" s="6">
        <f>'СПб 2014'!E30+'ЛО 2014'!E30</f>
        <v>1223101.1262907214</v>
      </c>
      <c r="F27" s="26">
        <f t="shared" si="0"/>
        <v>203103.5197934598</v>
      </c>
      <c r="G27" s="27">
        <f t="shared" si="1"/>
        <v>0.19912156508967757</v>
      </c>
      <c r="H27" s="5"/>
    </row>
    <row r="28" spans="1:8" ht="30">
      <c r="A28" s="4" t="s">
        <v>45</v>
      </c>
      <c r="B28" s="5" t="s">
        <v>46</v>
      </c>
      <c r="C28" s="3" t="s">
        <v>7</v>
      </c>
      <c r="D28" s="6">
        <f>'СПб 2014'!D31+'ЛО 2014'!D31</f>
        <v>8529776.8326109014</v>
      </c>
      <c r="E28" s="6">
        <f>'СПб 2014'!E31+'ЛО 2014'!E31</f>
        <v>7715235.5277909003</v>
      </c>
      <c r="F28" s="26">
        <f t="shared" si="0"/>
        <v>-814541.30482000113</v>
      </c>
      <c r="G28" s="27">
        <f t="shared" si="1"/>
        <v>-9.5493858843511623E-2</v>
      </c>
      <c r="H28" s="5"/>
    </row>
    <row r="29" spans="1:8" ht="45">
      <c r="A29" s="4" t="s">
        <v>8</v>
      </c>
      <c r="B29" s="5" t="s">
        <v>47</v>
      </c>
      <c r="C29" s="3" t="s">
        <v>7</v>
      </c>
      <c r="D29" s="6">
        <f>'СПб 2014'!D32+'ЛО 2014'!D32</f>
        <v>6643986.7606000006</v>
      </c>
      <c r="E29" s="6">
        <f>'СПб 2014'!E32+'ЛО 2014'!E32</f>
        <v>5829445.4557800004</v>
      </c>
      <c r="F29" s="26">
        <f t="shared" si="0"/>
        <v>-814541.30482000019</v>
      </c>
      <c r="G29" s="27">
        <f t="shared" si="1"/>
        <v>-0.12259827332142985</v>
      </c>
      <c r="H29" s="16" t="s">
        <v>83</v>
      </c>
    </row>
    <row r="30" spans="1:8">
      <c r="A30" s="4" t="s">
        <v>48</v>
      </c>
      <c r="B30" s="5" t="s">
        <v>49</v>
      </c>
      <c r="C30" s="3"/>
      <c r="D30" s="6"/>
      <c r="E30" s="3"/>
      <c r="F30" s="26"/>
      <c r="G30" s="27"/>
      <c r="H30" s="5"/>
    </row>
    <row r="31" spans="1:8" ht="45">
      <c r="A31" s="4" t="s">
        <v>8</v>
      </c>
      <c r="B31" s="5" t="s">
        <v>65</v>
      </c>
      <c r="C31" s="3"/>
      <c r="D31" s="6"/>
      <c r="E31" s="3"/>
      <c r="F31" s="23"/>
      <c r="G31" s="23"/>
      <c r="H31" s="7"/>
    </row>
    <row r="32" spans="1:8">
      <c r="A32" s="4" t="s">
        <v>10</v>
      </c>
      <c r="B32" s="5" t="s">
        <v>51</v>
      </c>
      <c r="C32" s="3" t="s">
        <v>52</v>
      </c>
      <c r="D32" s="8">
        <f>'СПб 2014'!D35</f>
        <v>0.11</v>
      </c>
      <c r="E32" s="3" t="s">
        <v>50</v>
      </c>
      <c r="F32" s="14" t="s">
        <v>50</v>
      </c>
      <c r="G32" s="14" t="s">
        <v>50</v>
      </c>
      <c r="H32" s="7" t="s">
        <v>50</v>
      </c>
    </row>
    <row r="33" spans="1:10" ht="30">
      <c r="A33" s="4" t="s">
        <v>21</v>
      </c>
      <c r="B33" s="5" t="s">
        <v>53</v>
      </c>
      <c r="C33" s="3" t="s">
        <v>52</v>
      </c>
      <c r="D33" s="8">
        <f>'СПб 2014'!D36</f>
        <v>0.01</v>
      </c>
      <c r="E33" s="3" t="s">
        <v>50</v>
      </c>
      <c r="F33" s="14" t="s">
        <v>50</v>
      </c>
      <c r="G33" s="14" t="s">
        <v>50</v>
      </c>
      <c r="H33" s="7" t="s">
        <v>50</v>
      </c>
    </row>
    <row r="34" spans="1:10" ht="30">
      <c r="A34" s="4" t="s">
        <v>54</v>
      </c>
      <c r="B34" s="5" t="s">
        <v>55</v>
      </c>
      <c r="C34" s="3" t="s">
        <v>52</v>
      </c>
      <c r="D34" s="3" t="s">
        <v>56</v>
      </c>
      <c r="E34" s="3" t="s">
        <v>50</v>
      </c>
      <c r="F34" s="14" t="s">
        <v>50</v>
      </c>
      <c r="G34" s="14" t="s">
        <v>50</v>
      </c>
      <c r="H34" s="7" t="s">
        <v>50</v>
      </c>
    </row>
    <row r="35" spans="1:10">
      <c r="D35" s="10"/>
      <c r="J35" s="10"/>
    </row>
    <row r="36" spans="1:10">
      <c r="A36" s="9" t="s">
        <v>57</v>
      </c>
      <c r="B36" s="9"/>
      <c r="C36" s="9"/>
      <c r="D36" s="12"/>
      <c r="E36" s="9"/>
      <c r="F36" s="9"/>
      <c r="G36" s="9"/>
      <c r="H36" s="9"/>
      <c r="J36" s="12"/>
    </row>
    <row r="37" spans="1:10" ht="12.75" customHeight="1">
      <c r="A37" s="33" t="s">
        <v>58</v>
      </c>
      <c r="B37" s="34"/>
      <c r="C37" s="34"/>
      <c r="D37" s="34"/>
      <c r="E37" s="34"/>
      <c r="F37" s="34"/>
      <c r="G37" s="34"/>
      <c r="H37" s="34"/>
    </row>
    <row r="38" spans="1:10" ht="19.5" customHeight="1">
      <c r="A38" s="33" t="s">
        <v>71</v>
      </c>
      <c r="B38" s="34"/>
      <c r="C38" s="34"/>
      <c r="D38" s="34"/>
      <c r="E38" s="34"/>
      <c r="F38" s="34"/>
      <c r="G38" s="34"/>
      <c r="H38" s="34"/>
    </row>
    <row r="39" spans="1:10" ht="17.25" customHeight="1">
      <c r="A39" s="34" t="s">
        <v>85</v>
      </c>
      <c r="B39" s="34"/>
      <c r="C39" s="34"/>
      <c r="D39" s="34"/>
      <c r="E39" s="34"/>
      <c r="F39" s="34"/>
      <c r="G39" s="34"/>
      <c r="H39" s="34"/>
    </row>
    <row r="40" spans="1:10">
      <c r="J40" s="10"/>
    </row>
    <row r="41" spans="1:10">
      <c r="D41" s="10"/>
      <c r="J41" s="10"/>
    </row>
    <row r="42" spans="1:10">
      <c r="A42" s="33"/>
      <c r="B42" s="34"/>
      <c r="C42" s="34"/>
      <c r="D42" s="34"/>
      <c r="E42" s="34"/>
      <c r="F42" s="34"/>
      <c r="G42" s="34"/>
      <c r="H42" s="34"/>
    </row>
    <row r="43" spans="1:10">
      <c r="A43" s="33"/>
      <c r="B43" s="34"/>
      <c r="C43" s="34"/>
      <c r="D43" s="34"/>
      <c r="E43" s="34"/>
      <c r="F43" s="34"/>
      <c r="G43" s="34"/>
      <c r="H43" s="34"/>
    </row>
  </sheetData>
  <mergeCells count="12">
    <mergeCell ref="A42:H42"/>
    <mergeCell ref="A43:H43"/>
    <mergeCell ref="A37:H37"/>
    <mergeCell ref="A38:H38"/>
    <mergeCell ref="A39:H39"/>
    <mergeCell ref="A2:H2"/>
    <mergeCell ref="A4:A5"/>
    <mergeCell ref="B4:B5"/>
    <mergeCell ref="C4:C5"/>
    <mergeCell ref="D4:E4"/>
    <mergeCell ref="H4:H5"/>
    <mergeCell ref="F4:G4"/>
  </mergeCells>
  <pageMargins left="0.54" right="0.39" top="0.31" bottom="0.43" header="0.31496062992125984" footer="0.31496062992125984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view="pageBreakPreview" topLeftCell="A16" zoomScale="85" zoomScaleNormal="100" zoomScaleSheetLayoutView="85" workbookViewId="0">
      <selection activeCell="E28" sqref="E28"/>
    </sheetView>
  </sheetViews>
  <sheetFormatPr defaultRowHeight="15" outlineLevelRow="1"/>
  <cols>
    <col min="1" max="1" width="7.85546875" customWidth="1"/>
    <col min="2" max="2" width="60.85546875" customWidth="1"/>
    <col min="3" max="3" width="10.85546875" customWidth="1"/>
    <col min="4" max="4" width="16" style="10" customWidth="1"/>
    <col min="5" max="7" width="16.42578125" customWidth="1"/>
    <col min="8" max="8" width="19" customWidth="1"/>
  </cols>
  <sheetData>
    <row r="2" spans="1:10" ht="15.75">
      <c r="A2" s="35" t="s">
        <v>59</v>
      </c>
      <c r="B2" s="35"/>
      <c r="C2" s="35"/>
      <c r="D2" s="35"/>
      <c r="E2" s="35"/>
      <c r="F2" s="35"/>
      <c r="G2" s="35"/>
    </row>
    <row r="3" spans="1:10" ht="15.75">
      <c r="A3" s="35" t="s">
        <v>60</v>
      </c>
      <c r="B3" s="35"/>
      <c r="C3" s="35"/>
      <c r="D3" s="35"/>
      <c r="E3" s="35"/>
      <c r="F3" s="35"/>
      <c r="G3" s="35"/>
    </row>
    <row r="4" spans="1:10" ht="15.75">
      <c r="A4" s="35" t="s">
        <v>61</v>
      </c>
      <c r="B4" s="35"/>
      <c r="C4" s="35"/>
      <c r="D4" s="35"/>
      <c r="E4" s="35"/>
      <c r="F4" s="35"/>
      <c r="G4" s="35"/>
    </row>
    <row r="5" spans="1:10" ht="15.75">
      <c r="A5" s="35" t="s">
        <v>68</v>
      </c>
      <c r="B5" s="35"/>
      <c r="C5" s="35"/>
      <c r="D5" s="35"/>
      <c r="E5" s="35"/>
      <c r="F5" s="35"/>
      <c r="G5" s="35"/>
    </row>
    <row r="6" spans="1:10" s="18" customFormat="1">
      <c r="A6" s="19"/>
      <c r="B6" s="19"/>
      <c r="C6" s="19"/>
      <c r="D6" s="20"/>
      <c r="E6" s="19"/>
      <c r="F6" s="19"/>
      <c r="G6" s="19"/>
    </row>
    <row r="7" spans="1:10" s="18" customFormat="1">
      <c r="A7" s="36" t="s">
        <v>0</v>
      </c>
      <c r="B7" s="37" t="s">
        <v>1</v>
      </c>
      <c r="C7" s="36" t="s">
        <v>2</v>
      </c>
      <c r="D7" s="37" t="s">
        <v>66</v>
      </c>
      <c r="E7" s="37"/>
      <c r="F7" s="32" t="s">
        <v>76</v>
      </c>
      <c r="G7" s="32"/>
      <c r="H7" s="21"/>
    </row>
    <row r="8" spans="1:10" s="18" customFormat="1">
      <c r="A8" s="37"/>
      <c r="B8" s="37"/>
      <c r="C8" s="37"/>
      <c r="D8" s="13" t="s">
        <v>3</v>
      </c>
      <c r="E8" s="17" t="s">
        <v>4</v>
      </c>
      <c r="F8" s="24" t="s">
        <v>77</v>
      </c>
      <c r="G8" s="25" t="s">
        <v>78</v>
      </c>
    </row>
    <row r="9" spans="1:10" s="18" customFormat="1">
      <c r="A9" s="15" t="s">
        <v>5</v>
      </c>
      <c r="B9" s="16" t="s">
        <v>6</v>
      </c>
      <c r="C9" s="17" t="s">
        <v>7</v>
      </c>
      <c r="D9" s="13">
        <v>21726344.03021232</v>
      </c>
      <c r="E9" s="13">
        <v>17075091.693135217</v>
      </c>
      <c r="F9" s="26">
        <f>E9-D9</f>
        <v>-4651252.3370771036</v>
      </c>
      <c r="G9" s="27">
        <f>IF(D9=0,"-",F9/D9)</f>
        <v>-0.21408352600000918</v>
      </c>
      <c r="H9" s="22"/>
    </row>
    <row r="10" spans="1:10" s="18" customFormat="1">
      <c r="A10" s="15" t="s">
        <v>8</v>
      </c>
      <c r="B10" s="16" t="s">
        <v>9</v>
      </c>
      <c r="C10" s="17" t="s">
        <v>7</v>
      </c>
      <c r="D10" s="13">
        <f>D11+D17+D24+D26+D28+D29</f>
        <v>12370195.415723229</v>
      </c>
      <c r="E10" s="13">
        <v>8852551.6768147163</v>
      </c>
      <c r="F10" s="26">
        <f t="shared" ref="F10:F32" si="0">E10-D10</f>
        <v>-3517643.7389085125</v>
      </c>
      <c r="G10" s="27">
        <f t="shared" ref="G10:G32" si="1">IF(D10=0,"-",F10/D10)</f>
        <v>-0.28436444378537346</v>
      </c>
      <c r="H10" s="22"/>
      <c r="I10" s="22"/>
      <c r="J10" s="22"/>
    </row>
    <row r="11" spans="1:10" s="18" customFormat="1">
      <c r="A11" s="15" t="s">
        <v>10</v>
      </c>
      <c r="B11" s="16" t="s">
        <v>11</v>
      </c>
      <c r="C11" s="17" t="s">
        <v>7</v>
      </c>
      <c r="D11" s="13">
        <f>D12+D14+D16</f>
        <v>3373854.4959750352</v>
      </c>
      <c r="E11" s="13">
        <f>E12+E14+E16</f>
        <v>3324697.4327031961</v>
      </c>
      <c r="F11" s="26">
        <f t="shared" si="0"/>
        <v>-49157.063271839172</v>
      </c>
      <c r="G11" s="27">
        <f t="shared" si="1"/>
        <v>-1.4570000967878997E-2</v>
      </c>
      <c r="H11" s="22"/>
      <c r="I11" s="22"/>
    </row>
    <row r="12" spans="1:10" s="18" customFormat="1">
      <c r="A12" s="15" t="s">
        <v>12</v>
      </c>
      <c r="B12" s="16" t="s">
        <v>13</v>
      </c>
      <c r="C12" s="17" t="s">
        <v>7</v>
      </c>
      <c r="D12" s="13">
        <v>891992.67911650205</v>
      </c>
      <c r="E12" s="13">
        <v>974670.90953902749</v>
      </c>
      <c r="F12" s="26">
        <f t="shared" si="0"/>
        <v>82678.230422525434</v>
      </c>
      <c r="G12" s="27">
        <f t="shared" si="1"/>
        <v>9.2689359854854741E-2</v>
      </c>
    </row>
    <row r="13" spans="1:10" s="18" customFormat="1">
      <c r="A13" s="15" t="s">
        <v>14</v>
      </c>
      <c r="B13" s="16" t="s">
        <v>15</v>
      </c>
      <c r="C13" s="17" t="s">
        <v>7</v>
      </c>
      <c r="D13" s="13">
        <v>516794.49174746621</v>
      </c>
      <c r="E13" s="13">
        <v>636729.57426056801</v>
      </c>
      <c r="F13" s="26">
        <f t="shared" si="0"/>
        <v>119935.08251310181</v>
      </c>
      <c r="G13" s="27">
        <f t="shared" si="1"/>
        <v>0.23207500162696895</v>
      </c>
      <c r="H13" s="22"/>
    </row>
    <row r="14" spans="1:10" s="18" customFormat="1">
      <c r="A14" s="15" t="s">
        <v>16</v>
      </c>
      <c r="B14" s="16" t="s">
        <v>17</v>
      </c>
      <c r="C14" s="17" t="s">
        <v>7</v>
      </c>
      <c r="D14" s="13">
        <v>1474649.4903409823</v>
      </c>
      <c r="E14" s="13">
        <v>1565541.9493535999</v>
      </c>
      <c r="F14" s="26">
        <f t="shared" si="0"/>
        <v>90892.45901261759</v>
      </c>
      <c r="G14" s="27">
        <f t="shared" si="1"/>
        <v>6.1636653054144126E-2</v>
      </c>
    </row>
    <row r="15" spans="1:10" s="18" customFormat="1">
      <c r="A15" s="15" t="s">
        <v>18</v>
      </c>
      <c r="B15" s="16" t="s">
        <v>15</v>
      </c>
      <c r="C15" s="17" t="s">
        <v>7</v>
      </c>
      <c r="D15" s="13">
        <v>62055.344813970842</v>
      </c>
      <c r="E15" s="13">
        <v>59882.773730771703</v>
      </c>
      <c r="F15" s="26">
        <f t="shared" si="0"/>
        <v>-2172.5710831991382</v>
      </c>
      <c r="G15" s="27">
        <f t="shared" si="1"/>
        <v>-3.5010216923490788E-2</v>
      </c>
    </row>
    <row r="16" spans="1:10" s="18" customFormat="1">
      <c r="A16" s="15" t="s">
        <v>19</v>
      </c>
      <c r="B16" s="16" t="s">
        <v>20</v>
      </c>
      <c r="C16" s="17" t="s">
        <v>7</v>
      </c>
      <c r="D16" s="13">
        <v>1007212.326517551</v>
      </c>
      <c r="E16" s="13">
        <v>784484.57381056855</v>
      </c>
      <c r="F16" s="26">
        <f t="shared" si="0"/>
        <v>-222727.75270698243</v>
      </c>
      <c r="G16" s="27">
        <f t="shared" si="1"/>
        <v>-0.2211328702430265</v>
      </c>
    </row>
    <row r="17" spans="1:8" s="18" customFormat="1">
      <c r="A17" s="15" t="s">
        <v>21</v>
      </c>
      <c r="B17" s="16" t="s">
        <v>22</v>
      </c>
      <c r="C17" s="17" t="s">
        <v>7</v>
      </c>
      <c r="D17" s="13">
        <f>D18+D19+D20+D21+D22+D23</f>
        <v>1044936.2483759255</v>
      </c>
      <c r="E17" s="13">
        <f>E18+E19+E20+E21+E22+E23</f>
        <v>1648739.5950578004</v>
      </c>
      <c r="F17" s="26">
        <f t="shared" si="0"/>
        <v>603803.34668187494</v>
      </c>
      <c r="G17" s="27">
        <f t="shared" si="1"/>
        <v>0.57783749737874068</v>
      </c>
    </row>
    <row r="18" spans="1:8" s="18" customFormat="1" outlineLevel="1">
      <c r="A18" s="15" t="s">
        <v>23</v>
      </c>
      <c r="B18" s="16" t="s">
        <v>62</v>
      </c>
      <c r="C18" s="17" t="s">
        <v>7</v>
      </c>
      <c r="D18" s="13">
        <v>23953.868786128001</v>
      </c>
      <c r="E18" s="13">
        <v>75970.068921999991</v>
      </c>
      <c r="F18" s="26">
        <f t="shared" si="0"/>
        <v>52016.200135871986</v>
      </c>
      <c r="G18" s="27">
        <f t="shared" si="1"/>
        <v>2.171515616132758</v>
      </c>
    </row>
    <row r="19" spans="1:8" s="18" customFormat="1" outlineLevel="1">
      <c r="A19" s="15" t="s">
        <v>25</v>
      </c>
      <c r="B19" s="16" t="s">
        <v>63</v>
      </c>
      <c r="C19" s="17" t="s">
        <v>7</v>
      </c>
      <c r="D19" s="13">
        <v>448623.25359999994</v>
      </c>
      <c r="E19" s="13">
        <v>414416.33383162005</v>
      </c>
      <c r="F19" s="26">
        <f t="shared" si="0"/>
        <v>-34206.919768379885</v>
      </c>
      <c r="G19" s="27">
        <f t="shared" si="1"/>
        <v>-7.624865517755651E-2</v>
      </c>
    </row>
    <row r="20" spans="1:8" s="18" customFormat="1" outlineLevel="1">
      <c r="A20" s="15" t="s">
        <v>27</v>
      </c>
      <c r="B20" s="16" t="s">
        <v>28</v>
      </c>
      <c r="C20" s="17" t="s">
        <v>7</v>
      </c>
      <c r="D20" s="13">
        <v>0</v>
      </c>
      <c r="E20" s="13">
        <v>504660.18885412812</v>
      </c>
      <c r="F20" s="26">
        <f t="shared" si="0"/>
        <v>504660.18885412812</v>
      </c>
      <c r="G20" s="27" t="str">
        <f t="shared" si="1"/>
        <v>-</v>
      </c>
    </row>
    <row r="21" spans="1:8" s="18" customFormat="1" outlineLevel="1">
      <c r="A21" s="15" t="s">
        <v>29</v>
      </c>
      <c r="B21" s="16" t="s">
        <v>30</v>
      </c>
      <c r="C21" s="17" t="s">
        <v>7</v>
      </c>
      <c r="D21" s="13">
        <v>561109.48598979751</v>
      </c>
      <c r="E21" s="13">
        <v>652487.8570098026</v>
      </c>
      <c r="F21" s="26">
        <f t="shared" si="0"/>
        <v>91378.371020005085</v>
      </c>
      <c r="G21" s="27">
        <f t="shared" si="1"/>
        <v>0.16285301407587785</v>
      </c>
    </row>
    <row r="22" spans="1:8" s="18" customFormat="1" ht="30" outlineLevel="1">
      <c r="A22" s="15" t="s">
        <v>32</v>
      </c>
      <c r="B22" s="16" t="s">
        <v>31</v>
      </c>
      <c r="C22" s="17" t="s">
        <v>7</v>
      </c>
      <c r="D22" s="13">
        <v>11249.64</v>
      </c>
      <c r="E22" s="13">
        <v>1205.1464402495499</v>
      </c>
      <c r="F22" s="26">
        <f t="shared" si="0"/>
        <v>-10044.49355975045</v>
      </c>
      <c r="G22" s="27">
        <f t="shared" si="1"/>
        <v>-0.89287244389602249</v>
      </c>
    </row>
    <row r="23" spans="1:8" s="18" customFormat="1" outlineLevel="1">
      <c r="A23" s="15" t="s">
        <v>64</v>
      </c>
      <c r="B23" s="16" t="s">
        <v>33</v>
      </c>
      <c r="C23" s="17" t="s">
        <v>7</v>
      </c>
      <c r="D23" s="13">
        <v>0</v>
      </c>
      <c r="E23" s="17">
        <v>0</v>
      </c>
      <c r="F23" s="26">
        <f t="shared" si="0"/>
        <v>0</v>
      </c>
      <c r="G23" s="27" t="str">
        <f t="shared" si="1"/>
        <v>-</v>
      </c>
    </row>
    <row r="24" spans="1:8" s="18" customFormat="1">
      <c r="A24" s="15" t="s">
        <v>34</v>
      </c>
      <c r="B24" s="16" t="s">
        <v>35</v>
      </c>
      <c r="C24" s="17" t="s">
        <v>7</v>
      </c>
      <c r="D24" s="13">
        <v>3588076.0198448934</v>
      </c>
      <c r="E24" s="13">
        <v>3618751.5304996334</v>
      </c>
      <c r="F24" s="26">
        <f t="shared" si="0"/>
        <v>30675.510654740036</v>
      </c>
      <c r="G24" s="27">
        <f t="shared" si="1"/>
        <v>8.5492922906538881E-3</v>
      </c>
    </row>
    <row r="25" spans="1:8" s="18" customFormat="1" ht="30">
      <c r="A25" s="15" t="s">
        <v>36</v>
      </c>
      <c r="B25" s="16" t="s">
        <v>37</v>
      </c>
      <c r="C25" s="17" t="s">
        <v>7</v>
      </c>
      <c r="D25" s="13">
        <v>3588076.0198448934</v>
      </c>
      <c r="E25" s="13">
        <v>2.299999981187284E-2</v>
      </c>
      <c r="F25" s="26">
        <f t="shared" si="0"/>
        <v>-3588075.9968448933</v>
      </c>
      <c r="G25" s="27">
        <f t="shared" si="1"/>
        <v>-0.99999999358987934</v>
      </c>
    </row>
    <row r="26" spans="1:8" s="18" customFormat="1">
      <c r="A26" s="15" t="s">
        <v>38</v>
      </c>
      <c r="B26" s="16" t="s">
        <v>39</v>
      </c>
      <c r="C26" s="17" t="s">
        <v>7</v>
      </c>
      <c r="D26" s="13">
        <v>3170826.5401720526</v>
      </c>
      <c r="E26" s="13">
        <v>3318961.6552138664</v>
      </c>
      <c r="F26" s="26">
        <f t="shared" si="0"/>
        <v>148135.11504181381</v>
      </c>
      <c r="G26" s="27">
        <f t="shared" si="1"/>
        <v>4.6718138997844973E-2</v>
      </c>
    </row>
    <row r="27" spans="1:8" s="18" customFormat="1" ht="30">
      <c r="A27" s="15" t="s">
        <v>40</v>
      </c>
      <c r="B27" s="16" t="s">
        <v>37</v>
      </c>
      <c r="C27" s="17" t="s">
        <v>7</v>
      </c>
      <c r="D27" s="13">
        <v>2461266.320233834</v>
      </c>
      <c r="E27" s="13">
        <v>0</v>
      </c>
      <c r="F27" s="26">
        <f t="shared" si="0"/>
        <v>-2461266.320233834</v>
      </c>
      <c r="G27" s="27">
        <f t="shared" si="1"/>
        <v>-1</v>
      </c>
    </row>
    <row r="28" spans="1:8" s="18" customFormat="1" ht="30">
      <c r="A28" s="15" t="s">
        <v>73</v>
      </c>
      <c r="B28" s="16" t="s">
        <v>42</v>
      </c>
      <c r="C28" s="17" t="s">
        <v>7</v>
      </c>
      <c r="D28" s="13">
        <v>-1079969.28</v>
      </c>
      <c r="E28" s="13">
        <f>E10-E11-E17-E24-E26-D29</f>
        <v>-5331069.9280151008</v>
      </c>
      <c r="F28" s="26">
        <f t="shared" si="0"/>
        <v>-4251100.6480151005</v>
      </c>
      <c r="G28" s="27">
        <f t="shared" si="1"/>
        <v>3.9363162700471448</v>
      </c>
      <c r="H28" s="22"/>
    </row>
    <row r="29" spans="1:8" s="18" customFormat="1">
      <c r="A29" s="15" t="s">
        <v>74</v>
      </c>
      <c r="B29" s="16" t="s">
        <v>67</v>
      </c>
      <c r="C29" s="17" t="s">
        <v>7</v>
      </c>
      <c r="D29" s="13">
        <v>2272471.3913553208</v>
      </c>
      <c r="E29" s="17"/>
      <c r="F29" s="26">
        <f t="shared" si="0"/>
        <v>-2272471.3913553208</v>
      </c>
      <c r="G29" s="27">
        <f t="shared" si="1"/>
        <v>-1</v>
      </c>
    </row>
    <row r="30" spans="1:8" s="18" customFormat="1">
      <c r="A30" s="15" t="s">
        <v>43</v>
      </c>
      <c r="B30" s="16" t="s">
        <v>44</v>
      </c>
      <c r="C30" s="17" t="s">
        <v>7</v>
      </c>
      <c r="D30" s="13">
        <f>D13+D15</f>
        <v>578849.836561437</v>
      </c>
      <c r="E30" s="13">
        <f>E13+E15</f>
        <v>696612.34799133975</v>
      </c>
      <c r="F30" s="26">
        <f t="shared" si="0"/>
        <v>117762.51142990275</v>
      </c>
      <c r="G30" s="27">
        <f t="shared" si="1"/>
        <v>0.20344224700736158</v>
      </c>
    </row>
    <row r="31" spans="1:8" s="18" customFormat="1" ht="30">
      <c r="A31" s="15" t="s">
        <v>45</v>
      </c>
      <c r="B31" s="16" t="s">
        <v>46</v>
      </c>
      <c r="C31" s="17" t="s">
        <v>7</v>
      </c>
      <c r="D31" s="13">
        <v>4699090.2614508998</v>
      </c>
      <c r="E31" s="13">
        <f>E32+(D31-D32)</f>
        <v>4239479.3773909006</v>
      </c>
      <c r="F31" s="26">
        <f t="shared" si="0"/>
        <v>-459610.88405999914</v>
      </c>
      <c r="G31" s="27">
        <f t="shared" si="1"/>
        <v>-9.7808481746015419E-2</v>
      </c>
      <c r="H31" s="22"/>
    </row>
    <row r="32" spans="1:8" s="18" customFormat="1" ht="30">
      <c r="A32" s="15" t="s">
        <v>8</v>
      </c>
      <c r="B32" s="16" t="s">
        <v>47</v>
      </c>
      <c r="C32" s="17" t="s">
        <v>7</v>
      </c>
      <c r="D32" s="13">
        <v>3871308.1359399995</v>
      </c>
      <c r="E32" s="13">
        <v>3411697.2518800008</v>
      </c>
      <c r="F32" s="26">
        <f t="shared" si="0"/>
        <v>-459610.88405999867</v>
      </c>
      <c r="G32" s="27">
        <f t="shared" si="1"/>
        <v>-0.11872237184974162</v>
      </c>
    </row>
    <row r="33" spans="1:7" s="18" customFormat="1">
      <c r="A33" s="15" t="s">
        <v>48</v>
      </c>
      <c r="B33" s="16" t="s">
        <v>49</v>
      </c>
      <c r="C33" s="17"/>
      <c r="D33" s="13"/>
      <c r="E33" s="17"/>
      <c r="F33" s="26"/>
      <c r="G33" s="27"/>
    </row>
    <row r="34" spans="1:7" s="18" customFormat="1" ht="45">
      <c r="A34" s="15" t="s">
        <v>8</v>
      </c>
      <c r="B34" s="16" t="s">
        <v>65</v>
      </c>
      <c r="C34" s="17"/>
      <c r="D34" s="13"/>
      <c r="E34" s="17"/>
      <c r="F34" s="23" t="s">
        <v>50</v>
      </c>
      <c r="G34" s="23" t="s">
        <v>50</v>
      </c>
    </row>
    <row r="35" spans="1:7">
      <c r="A35" s="4" t="s">
        <v>10</v>
      </c>
      <c r="B35" s="5" t="s">
        <v>51</v>
      </c>
      <c r="C35" s="3" t="s">
        <v>52</v>
      </c>
      <c r="D35" s="11">
        <v>0.11</v>
      </c>
      <c r="E35" s="11">
        <v>0.11</v>
      </c>
      <c r="F35" s="14" t="s">
        <v>50</v>
      </c>
      <c r="G35" s="14" t="s">
        <v>50</v>
      </c>
    </row>
    <row r="36" spans="1:7" ht="30">
      <c r="A36" s="4" t="s">
        <v>21</v>
      </c>
      <c r="B36" s="5" t="s">
        <v>53</v>
      </c>
      <c r="C36" s="3" t="s">
        <v>52</v>
      </c>
      <c r="D36" s="11">
        <v>0.01</v>
      </c>
      <c r="E36" s="11">
        <v>0.01</v>
      </c>
      <c r="F36" s="14" t="s">
        <v>50</v>
      </c>
      <c r="G36" s="14" t="s">
        <v>50</v>
      </c>
    </row>
    <row r="37" spans="1:7" ht="30">
      <c r="A37" s="4" t="s">
        <v>54</v>
      </c>
      <c r="B37" s="5" t="s">
        <v>55</v>
      </c>
      <c r="C37" s="3" t="s">
        <v>52</v>
      </c>
      <c r="D37" s="11">
        <v>0</v>
      </c>
      <c r="E37" s="11">
        <v>0</v>
      </c>
      <c r="F37" s="14" t="s">
        <v>50</v>
      </c>
      <c r="G37" s="14" t="s">
        <v>50</v>
      </c>
    </row>
    <row r="39" spans="1:7">
      <c r="A39" s="9" t="s">
        <v>57</v>
      </c>
      <c r="B39" s="9"/>
      <c r="C39" s="9"/>
      <c r="D39" s="12"/>
      <c r="E39" s="9"/>
      <c r="F39" s="9"/>
      <c r="G39" s="9"/>
    </row>
    <row r="40" spans="1:7" ht="12.75" customHeight="1">
      <c r="A40" s="33" t="s">
        <v>58</v>
      </c>
      <c r="B40" s="34"/>
      <c r="C40" s="34"/>
      <c r="D40" s="34"/>
      <c r="E40" s="34"/>
      <c r="F40" s="34"/>
      <c r="G40" s="34"/>
    </row>
    <row r="41" spans="1:7" ht="27.75" customHeight="1">
      <c r="A41" s="33" t="s">
        <v>71</v>
      </c>
      <c r="B41" s="34"/>
      <c r="C41" s="34"/>
      <c r="D41" s="34"/>
      <c r="E41" s="34"/>
      <c r="F41" s="34"/>
      <c r="G41" s="34"/>
    </row>
    <row r="42" spans="1:7" ht="18" customHeight="1">
      <c r="A42" s="34" t="s">
        <v>79</v>
      </c>
      <c r="B42" s="34"/>
      <c r="C42" s="34"/>
      <c r="D42" s="34"/>
      <c r="E42" s="34"/>
      <c r="F42" s="34"/>
      <c r="G42" s="34"/>
    </row>
    <row r="43" spans="1:7" ht="15" customHeight="1">
      <c r="A43" s="34" t="s">
        <v>80</v>
      </c>
      <c r="B43" s="34"/>
      <c r="C43" s="34"/>
      <c r="D43" s="34"/>
      <c r="E43" s="34"/>
      <c r="F43" s="34"/>
      <c r="G43" s="34"/>
    </row>
    <row r="44" spans="1:7" ht="51" customHeight="1">
      <c r="A44" s="38"/>
      <c r="B44" s="39"/>
      <c r="C44" s="39"/>
      <c r="D44" s="39"/>
      <c r="E44" s="39"/>
      <c r="F44" s="39"/>
      <c r="G44" s="39"/>
    </row>
    <row r="47" spans="1:7">
      <c r="A47" s="33"/>
      <c r="B47" s="34"/>
      <c r="C47" s="34"/>
      <c r="D47" s="34"/>
      <c r="E47" s="34"/>
      <c r="F47" s="34"/>
      <c r="G47" s="34"/>
    </row>
    <row r="48" spans="1:7">
      <c r="A48" s="33"/>
      <c r="B48" s="34"/>
      <c r="C48" s="34"/>
      <c r="D48" s="34"/>
      <c r="E48" s="34"/>
      <c r="F48" s="34"/>
      <c r="G48" s="34"/>
    </row>
  </sheetData>
  <mergeCells count="16">
    <mergeCell ref="A47:G47"/>
    <mergeCell ref="A48:G48"/>
    <mergeCell ref="A40:G40"/>
    <mergeCell ref="A43:G43"/>
    <mergeCell ref="A44:G44"/>
    <mergeCell ref="A41:G41"/>
    <mergeCell ref="A42:G42"/>
    <mergeCell ref="A2:G2"/>
    <mergeCell ref="A3:G3"/>
    <mergeCell ref="A4:G4"/>
    <mergeCell ref="A5:G5"/>
    <mergeCell ref="A7:A8"/>
    <mergeCell ref="B7:B8"/>
    <mergeCell ref="C7:C8"/>
    <mergeCell ref="D7:E7"/>
    <mergeCell ref="F7:G7"/>
  </mergeCells>
  <pageMargins left="0.54" right="0.39" top="0.31" bottom="0.43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6"/>
  <sheetViews>
    <sheetView view="pageBreakPreview" topLeftCell="A13" zoomScale="85" zoomScaleNormal="100" zoomScaleSheetLayoutView="85" workbookViewId="0">
      <selection activeCell="B24" sqref="B24"/>
    </sheetView>
  </sheetViews>
  <sheetFormatPr defaultRowHeight="15" outlineLevelRow="1"/>
  <cols>
    <col min="1" max="1" width="8" customWidth="1"/>
    <col min="2" max="2" width="60.85546875" customWidth="1"/>
    <col min="3" max="3" width="10.85546875" customWidth="1"/>
    <col min="4" max="4" width="15.42578125" customWidth="1"/>
    <col min="5" max="7" width="15.85546875" customWidth="1"/>
    <col min="9" max="9" width="9.85546875" bestFit="1" customWidth="1"/>
  </cols>
  <sheetData>
    <row r="2" spans="1:9" ht="15.75">
      <c r="A2" s="35" t="s">
        <v>59</v>
      </c>
      <c r="B2" s="35"/>
      <c r="C2" s="35"/>
      <c r="D2" s="35"/>
      <c r="E2" s="35"/>
      <c r="F2" s="35"/>
      <c r="G2" s="35"/>
    </row>
    <row r="3" spans="1:9" ht="15.75">
      <c r="A3" s="35" t="s">
        <v>60</v>
      </c>
      <c r="B3" s="35"/>
      <c r="C3" s="35"/>
      <c r="D3" s="35"/>
      <c r="E3" s="35"/>
      <c r="F3" s="35"/>
      <c r="G3" s="35"/>
    </row>
    <row r="4" spans="1:9" ht="15.75">
      <c r="A4" s="35" t="s">
        <v>61</v>
      </c>
      <c r="B4" s="35"/>
      <c r="C4" s="35"/>
      <c r="D4" s="35"/>
      <c r="E4" s="35"/>
      <c r="F4" s="35"/>
      <c r="G4" s="35"/>
    </row>
    <row r="5" spans="1:9" ht="15.75">
      <c r="A5" s="35" t="s">
        <v>69</v>
      </c>
      <c r="B5" s="35"/>
      <c r="C5" s="35"/>
      <c r="D5" s="35"/>
      <c r="E5" s="35"/>
      <c r="F5" s="35"/>
      <c r="G5" s="35"/>
    </row>
    <row r="6" spans="1:9">
      <c r="A6" s="1"/>
      <c r="B6" s="1"/>
      <c r="C6" s="1"/>
      <c r="D6" s="1"/>
      <c r="E6" s="1"/>
      <c r="F6" s="1"/>
      <c r="G6" s="1"/>
    </row>
    <row r="7" spans="1:9">
      <c r="A7" s="30" t="s">
        <v>0</v>
      </c>
      <c r="B7" s="31" t="s">
        <v>1</v>
      </c>
      <c r="C7" s="30" t="s">
        <v>2</v>
      </c>
      <c r="D7" s="31" t="s">
        <v>66</v>
      </c>
      <c r="E7" s="31"/>
      <c r="F7" s="32" t="s">
        <v>76</v>
      </c>
      <c r="G7" s="32"/>
    </row>
    <row r="8" spans="1:9" s="18" customFormat="1">
      <c r="A8" s="31"/>
      <c r="B8" s="31"/>
      <c r="C8" s="31"/>
      <c r="D8" s="17" t="s">
        <v>3</v>
      </c>
      <c r="E8" s="17" t="s">
        <v>4</v>
      </c>
      <c r="F8" s="24" t="s">
        <v>77</v>
      </c>
      <c r="G8" s="25" t="s">
        <v>78</v>
      </c>
    </row>
    <row r="9" spans="1:9" s="18" customFormat="1">
      <c r="A9" s="15" t="s">
        <v>5</v>
      </c>
      <c r="B9" s="16" t="s">
        <v>6</v>
      </c>
      <c r="C9" s="17" t="s">
        <v>7</v>
      </c>
      <c r="D9" s="13">
        <v>12239246.841604512</v>
      </c>
      <c r="E9" s="13">
        <v>12342499.943773858</v>
      </c>
      <c r="F9" s="26">
        <f>E9-D9</f>
        <v>103253.10216934606</v>
      </c>
      <c r="G9" s="27">
        <f>IF(D9=0,"-",F9/D9)</f>
        <v>8.4362300642847419E-3</v>
      </c>
    </row>
    <row r="10" spans="1:9" s="18" customFormat="1">
      <c r="A10" s="15" t="s">
        <v>8</v>
      </c>
      <c r="B10" s="16" t="s">
        <v>9</v>
      </c>
      <c r="C10" s="17" t="s">
        <v>7</v>
      </c>
      <c r="D10" s="13">
        <f>D11+D17+D24+D26+D28+D29</f>
        <v>5190879.3907327093</v>
      </c>
      <c r="E10" s="13">
        <v>5847937.6076152604</v>
      </c>
      <c r="F10" s="26">
        <f t="shared" ref="F10:F32" si="0">E10-D10</f>
        <v>657058.21688255109</v>
      </c>
      <c r="G10" s="27">
        <f t="shared" ref="G10:G32" si="1">IF(D10=0,"-",F10/D10)</f>
        <v>0.12657936496378608</v>
      </c>
      <c r="H10" s="22"/>
      <c r="I10" s="22"/>
    </row>
    <row r="11" spans="1:9" s="18" customFormat="1">
      <c r="A11" s="15" t="s">
        <v>10</v>
      </c>
      <c r="B11" s="16" t="s">
        <v>11</v>
      </c>
      <c r="C11" s="17" t="s">
        <v>7</v>
      </c>
      <c r="D11" s="13">
        <f>D12+D14+D16</f>
        <v>2773238.301914067</v>
      </c>
      <c r="E11" s="13">
        <f>E12+E14+E16</f>
        <v>3235389.7391168042</v>
      </c>
      <c r="F11" s="26">
        <f t="shared" si="0"/>
        <v>462151.4372027372</v>
      </c>
      <c r="G11" s="27">
        <f t="shared" si="1"/>
        <v>0.16664685356601486</v>
      </c>
    </row>
    <row r="12" spans="1:9" s="18" customFormat="1">
      <c r="A12" s="15" t="s">
        <v>12</v>
      </c>
      <c r="B12" s="16" t="s">
        <v>13</v>
      </c>
      <c r="C12" s="17" t="s">
        <v>7</v>
      </c>
      <c r="D12" s="13">
        <v>724473.12753841758</v>
      </c>
      <c r="E12" s="13">
        <v>897657.71519097255</v>
      </c>
      <c r="F12" s="26">
        <f t="shared" si="0"/>
        <v>173184.58765255497</v>
      </c>
      <c r="G12" s="27">
        <f t="shared" si="1"/>
        <v>0.23904901516636487</v>
      </c>
    </row>
    <row r="13" spans="1:9" s="18" customFormat="1">
      <c r="A13" s="15" t="s">
        <v>14</v>
      </c>
      <c r="B13" s="16" t="s">
        <v>15</v>
      </c>
      <c r="C13" s="17" t="s">
        <v>7</v>
      </c>
      <c r="D13" s="13">
        <v>375625.98507609178</v>
      </c>
      <c r="E13" s="13">
        <v>472412.11924015317</v>
      </c>
      <c r="F13" s="26">
        <f t="shared" si="0"/>
        <v>96786.134164061397</v>
      </c>
      <c r="G13" s="27">
        <f t="shared" si="1"/>
        <v>0.25766623718658632</v>
      </c>
    </row>
    <row r="14" spans="1:9" s="18" customFormat="1">
      <c r="A14" s="15" t="s">
        <v>16</v>
      </c>
      <c r="B14" s="16" t="s">
        <v>17</v>
      </c>
      <c r="C14" s="17" t="s">
        <v>7</v>
      </c>
      <c r="D14" s="13">
        <v>1236059.8220475365</v>
      </c>
      <c r="E14" s="13">
        <v>1587162.2030364</v>
      </c>
      <c r="F14" s="26">
        <f t="shared" si="0"/>
        <v>351102.38098886353</v>
      </c>
      <c r="G14" s="27">
        <f t="shared" si="1"/>
        <v>0.28404966711664609</v>
      </c>
    </row>
    <row r="15" spans="1:9" s="18" customFormat="1">
      <c r="A15" s="15" t="s">
        <v>18</v>
      </c>
      <c r="B15" s="16" t="s">
        <v>15</v>
      </c>
      <c r="C15" s="17" t="s">
        <v>7</v>
      </c>
      <c r="D15" s="13">
        <v>65521.784859732768</v>
      </c>
      <c r="E15" s="13">
        <v>54076.659059228303</v>
      </c>
      <c r="F15" s="26">
        <f t="shared" si="0"/>
        <v>-11445.125800504466</v>
      </c>
      <c r="G15" s="27">
        <f t="shared" si="1"/>
        <v>-0.17467664876660297</v>
      </c>
    </row>
    <row r="16" spans="1:9" s="18" customFormat="1">
      <c r="A16" s="15" t="s">
        <v>19</v>
      </c>
      <c r="B16" s="16" t="s">
        <v>20</v>
      </c>
      <c r="C16" s="17" t="s">
        <v>7</v>
      </c>
      <c r="D16" s="13">
        <v>812705.35232811305</v>
      </c>
      <c r="E16" s="13">
        <v>750569.82088943152</v>
      </c>
      <c r="F16" s="26">
        <f t="shared" si="0"/>
        <v>-62135.53143868153</v>
      </c>
      <c r="G16" s="27">
        <f t="shared" si="1"/>
        <v>-7.6455176849377499E-2</v>
      </c>
    </row>
    <row r="17" spans="1:7" s="18" customFormat="1">
      <c r="A17" s="15" t="s">
        <v>21</v>
      </c>
      <c r="B17" s="16" t="s">
        <v>22</v>
      </c>
      <c r="C17" s="17" t="s">
        <v>7</v>
      </c>
      <c r="D17" s="13">
        <f>D18+D19+D20+D21+D22+D23</f>
        <v>564638.29599999997</v>
      </c>
      <c r="E17" s="13">
        <f>E18+E19+E20+E21+E22+E23</f>
        <v>970256.9047966596</v>
      </c>
      <c r="F17" s="26">
        <f t="shared" si="0"/>
        <v>405618.60879665962</v>
      </c>
      <c r="G17" s="27">
        <f t="shared" si="1"/>
        <v>0.7183689304642199</v>
      </c>
    </row>
    <row r="18" spans="1:7" s="18" customFormat="1" outlineLevel="1">
      <c r="A18" s="15" t="s">
        <v>23</v>
      </c>
      <c r="B18" s="16" t="s">
        <v>24</v>
      </c>
      <c r="C18" s="17" t="s">
        <v>7</v>
      </c>
      <c r="D18" s="13">
        <v>728.8</v>
      </c>
      <c r="E18" s="13">
        <v>9850.4000580000011</v>
      </c>
      <c r="F18" s="26">
        <f t="shared" si="0"/>
        <v>9121.6000580000018</v>
      </c>
      <c r="G18" s="27">
        <f t="shared" si="1"/>
        <v>12.515916654774976</v>
      </c>
    </row>
    <row r="19" spans="1:7" s="18" customFormat="1" outlineLevel="1">
      <c r="A19" s="15" t="s">
        <v>25</v>
      </c>
      <c r="B19" s="16" t="s">
        <v>26</v>
      </c>
      <c r="C19" s="17" t="s">
        <v>7</v>
      </c>
      <c r="D19" s="13">
        <v>376957.72</v>
      </c>
      <c r="E19" s="13">
        <v>423743.54530837998</v>
      </c>
      <c r="F19" s="26">
        <f t="shared" si="0"/>
        <v>46785.825308380008</v>
      </c>
      <c r="G19" s="27">
        <f t="shared" si="1"/>
        <v>0.12411425161522097</v>
      </c>
    </row>
    <row r="20" spans="1:7" s="18" customFormat="1" outlineLevel="1">
      <c r="A20" s="15" t="s">
        <v>27</v>
      </c>
      <c r="B20" s="16" t="s">
        <v>28</v>
      </c>
      <c r="C20" s="17" t="s">
        <v>7</v>
      </c>
      <c r="D20" s="13">
        <v>0</v>
      </c>
      <c r="E20" s="13">
        <v>379542.62559325999</v>
      </c>
      <c r="F20" s="26">
        <f t="shared" si="0"/>
        <v>379542.62559325999</v>
      </c>
      <c r="G20" s="27" t="str">
        <f t="shared" si="1"/>
        <v>-</v>
      </c>
    </row>
    <row r="21" spans="1:7" s="18" customFormat="1" outlineLevel="1">
      <c r="A21" s="15" t="s">
        <v>29</v>
      </c>
      <c r="B21" s="16" t="s">
        <v>30</v>
      </c>
      <c r="C21" s="17" t="s">
        <v>7</v>
      </c>
      <c r="D21" s="13">
        <v>126462.56</v>
      </c>
      <c r="E21" s="13">
        <v>91859.640560197353</v>
      </c>
      <c r="F21" s="26">
        <f t="shared" si="0"/>
        <v>-34602.919439802645</v>
      </c>
      <c r="G21" s="27">
        <f t="shared" si="1"/>
        <v>-0.27362184855187688</v>
      </c>
    </row>
    <row r="22" spans="1:7" s="18" customFormat="1" ht="30" outlineLevel="1">
      <c r="A22" s="15" t="s">
        <v>29</v>
      </c>
      <c r="B22" s="16" t="s">
        <v>31</v>
      </c>
      <c r="C22" s="17" t="s">
        <v>7</v>
      </c>
      <c r="D22" s="13">
        <v>60489.216</v>
      </c>
      <c r="E22" s="13">
        <v>65260.693276822218</v>
      </c>
      <c r="F22" s="26">
        <f t="shared" si="0"/>
        <v>4771.4772768222174</v>
      </c>
      <c r="G22" s="27">
        <f t="shared" si="1"/>
        <v>7.8881453461427192E-2</v>
      </c>
    </row>
    <row r="23" spans="1:7" s="18" customFormat="1" outlineLevel="1">
      <c r="A23" s="15" t="s">
        <v>32</v>
      </c>
      <c r="B23" s="16" t="s">
        <v>33</v>
      </c>
      <c r="C23" s="17" t="s">
        <v>7</v>
      </c>
      <c r="D23" s="13">
        <v>0</v>
      </c>
      <c r="E23" s="17">
        <v>0</v>
      </c>
      <c r="F23" s="26">
        <f t="shared" si="0"/>
        <v>0</v>
      </c>
      <c r="G23" s="27" t="str">
        <f t="shared" si="1"/>
        <v>-</v>
      </c>
    </row>
    <row r="24" spans="1:7" s="18" customFormat="1">
      <c r="A24" s="15" t="s">
        <v>34</v>
      </c>
      <c r="B24" s="16" t="s">
        <v>35</v>
      </c>
      <c r="C24" s="17" t="s">
        <v>7</v>
      </c>
      <c r="D24" s="13">
        <v>2173501.3370409259</v>
      </c>
      <c r="E24" s="13">
        <v>2203200.9035351137</v>
      </c>
      <c r="F24" s="26">
        <f t="shared" si="0"/>
        <v>29699.566494187806</v>
      </c>
      <c r="G24" s="27">
        <f t="shared" si="1"/>
        <v>1.3664388416996211E-2</v>
      </c>
    </row>
    <row r="25" spans="1:7" s="18" customFormat="1" ht="30">
      <c r="A25" s="15" t="s">
        <v>36</v>
      </c>
      <c r="B25" s="16" t="s">
        <v>37</v>
      </c>
      <c r="C25" s="17" t="s">
        <v>7</v>
      </c>
      <c r="D25" s="13">
        <v>2173501.3370409259</v>
      </c>
      <c r="E25" s="13">
        <v>-3.2540000043809414E-2</v>
      </c>
      <c r="F25" s="26">
        <f t="shared" si="0"/>
        <v>-2173501.3695809259</v>
      </c>
      <c r="G25" s="27">
        <f t="shared" si="1"/>
        <v>-1.0000000149712354</v>
      </c>
    </row>
    <row r="26" spans="1:7" s="18" customFormat="1">
      <c r="A26" s="15" t="s">
        <v>38</v>
      </c>
      <c r="B26" s="16" t="s">
        <v>39</v>
      </c>
      <c r="C26" s="17" t="s">
        <v>7</v>
      </c>
      <c r="D26" s="13">
        <v>893876.27761771646</v>
      </c>
      <c r="E26" s="13">
        <v>1016497.9895649638</v>
      </c>
      <c r="F26" s="26">
        <f t="shared" si="0"/>
        <v>122621.71194724739</v>
      </c>
      <c r="G26" s="27">
        <f t="shared" si="1"/>
        <v>0.13717973618681145</v>
      </c>
    </row>
    <row r="27" spans="1:7" s="18" customFormat="1" ht="30">
      <c r="A27" s="15" t="s">
        <v>40</v>
      </c>
      <c r="B27" s="16" t="s">
        <v>37</v>
      </c>
      <c r="C27" s="17" t="s">
        <v>7</v>
      </c>
      <c r="D27" s="13">
        <f>D26</f>
        <v>893876.27761771646</v>
      </c>
      <c r="E27" s="13">
        <v>0</v>
      </c>
      <c r="F27" s="26">
        <f t="shared" si="0"/>
        <v>-893876.27761771646</v>
      </c>
      <c r="G27" s="27">
        <f t="shared" si="1"/>
        <v>-1</v>
      </c>
    </row>
    <row r="28" spans="1:7" s="18" customFormat="1" ht="30">
      <c r="A28" s="15" t="s">
        <v>73</v>
      </c>
      <c r="B28" s="16" t="s">
        <v>42</v>
      </c>
      <c r="C28" s="17" t="s">
        <v>7</v>
      </c>
      <c r="D28" s="13">
        <v>-919264</v>
      </c>
      <c r="E28" s="13">
        <f>E10-E11-E17-E24-E26-D29</f>
        <v>-1282297.1075582807</v>
      </c>
      <c r="F28" s="26">
        <f t="shared" si="0"/>
        <v>-363033.1075582807</v>
      </c>
      <c r="G28" s="27">
        <f t="shared" si="1"/>
        <v>0.39491713757775859</v>
      </c>
    </row>
    <row r="29" spans="1:7" s="18" customFormat="1">
      <c r="A29" s="15" t="s">
        <v>74</v>
      </c>
      <c r="B29" s="16" t="s">
        <v>67</v>
      </c>
      <c r="C29" s="17" t="s">
        <v>7</v>
      </c>
      <c r="D29" s="13">
        <v>-295110.82184000005</v>
      </c>
      <c r="E29" s="13"/>
      <c r="F29" s="26">
        <f t="shared" si="0"/>
        <v>295110.82184000005</v>
      </c>
      <c r="G29" s="27">
        <f t="shared" si="1"/>
        <v>-1</v>
      </c>
    </row>
    <row r="30" spans="1:7" s="18" customFormat="1">
      <c r="A30" s="15" t="s">
        <v>43</v>
      </c>
      <c r="B30" s="16" t="s">
        <v>44</v>
      </c>
      <c r="C30" s="17" t="s">
        <v>7</v>
      </c>
      <c r="D30" s="13">
        <f>D13+D15</f>
        <v>441147.76993582456</v>
      </c>
      <c r="E30" s="13">
        <f>E13+E15</f>
        <v>526488.77829938149</v>
      </c>
      <c r="F30" s="26">
        <f t="shared" si="0"/>
        <v>85341.008363556932</v>
      </c>
      <c r="G30" s="27">
        <f t="shared" si="1"/>
        <v>0.19345220395418028</v>
      </c>
    </row>
    <row r="31" spans="1:7" ht="30">
      <c r="A31" s="4" t="s">
        <v>45</v>
      </c>
      <c r="B31" s="5" t="s">
        <v>46</v>
      </c>
      <c r="C31" s="3" t="s">
        <v>7</v>
      </c>
      <c r="D31" s="6">
        <v>3830686.5711600007</v>
      </c>
      <c r="E31" s="6">
        <f>E32+(D31-D32)</f>
        <v>3475756.1503999997</v>
      </c>
      <c r="F31" s="26">
        <f t="shared" si="0"/>
        <v>-354930.42076000106</v>
      </c>
      <c r="G31" s="27">
        <f t="shared" si="1"/>
        <v>-9.2654518757070162E-2</v>
      </c>
    </row>
    <row r="32" spans="1:7" ht="30">
      <c r="A32" s="4" t="s">
        <v>8</v>
      </c>
      <c r="B32" s="5" t="s">
        <v>47</v>
      </c>
      <c r="C32" s="3" t="s">
        <v>7</v>
      </c>
      <c r="D32" s="6">
        <v>2772678.6246600007</v>
      </c>
      <c r="E32" s="6">
        <v>2417748.2038999996</v>
      </c>
      <c r="F32" s="26">
        <f t="shared" si="0"/>
        <v>-354930.42076000106</v>
      </c>
      <c r="G32" s="27">
        <f t="shared" si="1"/>
        <v>-0.12800993869367905</v>
      </c>
    </row>
    <row r="33" spans="1:7">
      <c r="A33" s="4" t="s">
        <v>48</v>
      </c>
      <c r="B33" s="5" t="s">
        <v>49</v>
      </c>
      <c r="C33" s="3" t="s">
        <v>52</v>
      </c>
      <c r="D33" s="6"/>
      <c r="E33" s="3"/>
      <c r="F33" s="26"/>
      <c r="G33" s="27"/>
    </row>
    <row r="34" spans="1:7" ht="45">
      <c r="A34" s="4" t="s">
        <v>8</v>
      </c>
      <c r="B34" s="5" t="s">
        <v>65</v>
      </c>
      <c r="C34" s="3" t="s">
        <v>52</v>
      </c>
      <c r="D34" s="6"/>
      <c r="E34" s="3" t="s">
        <v>50</v>
      </c>
      <c r="F34" s="23" t="s">
        <v>50</v>
      </c>
      <c r="G34" s="23" t="s">
        <v>50</v>
      </c>
    </row>
    <row r="35" spans="1:7">
      <c r="A35" s="4" t="s">
        <v>10</v>
      </c>
      <c r="B35" s="5" t="s">
        <v>51</v>
      </c>
      <c r="C35" s="3" t="s">
        <v>52</v>
      </c>
      <c r="D35" s="11">
        <v>0.11</v>
      </c>
      <c r="E35" s="11">
        <v>0.11</v>
      </c>
      <c r="F35" s="14" t="s">
        <v>50</v>
      </c>
      <c r="G35" s="14" t="s">
        <v>50</v>
      </c>
    </row>
    <row r="36" spans="1:7" ht="30">
      <c r="A36" s="4" t="s">
        <v>21</v>
      </c>
      <c r="B36" s="5" t="s">
        <v>53</v>
      </c>
      <c r="C36" s="3" t="s">
        <v>52</v>
      </c>
      <c r="D36" s="11">
        <v>0.01</v>
      </c>
      <c r="E36" s="11">
        <v>0.01</v>
      </c>
      <c r="F36" s="14" t="s">
        <v>50</v>
      </c>
      <c r="G36" s="14" t="s">
        <v>50</v>
      </c>
    </row>
    <row r="37" spans="1:7" ht="30">
      <c r="A37" s="4" t="s">
        <v>54</v>
      </c>
      <c r="B37" s="5" t="s">
        <v>55</v>
      </c>
      <c r="C37" s="3" t="s">
        <v>52</v>
      </c>
      <c r="D37" s="11">
        <v>0</v>
      </c>
      <c r="E37" s="11">
        <v>0</v>
      </c>
      <c r="F37" s="14" t="s">
        <v>50</v>
      </c>
      <c r="G37" s="14" t="s">
        <v>50</v>
      </c>
    </row>
    <row r="38" spans="1:7">
      <c r="D38" s="10"/>
    </row>
    <row r="39" spans="1:7">
      <c r="A39" s="9" t="s">
        <v>57</v>
      </c>
      <c r="B39" s="9"/>
      <c r="C39" s="9"/>
      <c r="D39" s="12"/>
      <c r="E39" s="9"/>
      <c r="F39" s="9"/>
      <c r="G39" s="9"/>
    </row>
    <row r="40" spans="1:7" ht="12.75" customHeight="1">
      <c r="A40" s="33" t="s">
        <v>58</v>
      </c>
      <c r="B40" s="34"/>
      <c r="C40" s="34"/>
      <c r="D40" s="34"/>
      <c r="E40" s="34"/>
      <c r="F40" s="34"/>
      <c r="G40" s="34"/>
    </row>
    <row r="41" spans="1:7" ht="26.25" customHeight="1">
      <c r="A41" s="33" t="s">
        <v>71</v>
      </c>
      <c r="B41" s="34"/>
      <c r="C41" s="34"/>
      <c r="D41" s="34"/>
      <c r="E41" s="34"/>
      <c r="F41" s="34"/>
      <c r="G41" s="34"/>
    </row>
    <row r="42" spans="1:7" ht="15.75" customHeight="1">
      <c r="A42" s="34" t="s">
        <v>79</v>
      </c>
      <c r="B42" s="34"/>
      <c r="C42" s="34"/>
      <c r="D42" s="34"/>
      <c r="E42" s="34"/>
      <c r="F42" s="34"/>
      <c r="G42" s="34"/>
    </row>
    <row r="43" spans="1:7" ht="15" customHeight="1">
      <c r="A43" s="34" t="s">
        <v>80</v>
      </c>
      <c r="B43" s="34"/>
      <c r="C43" s="34"/>
      <c r="D43" s="34"/>
      <c r="E43" s="34"/>
      <c r="F43" s="34"/>
      <c r="G43" s="34"/>
    </row>
    <row r="44" spans="1:7">
      <c r="D44" s="10"/>
    </row>
    <row r="45" spans="1:7">
      <c r="A45" s="33"/>
      <c r="B45" s="34"/>
      <c r="C45" s="34"/>
      <c r="D45" s="34"/>
      <c r="E45" s="34"/>
      <c r="F45" s="34"/>
      <c r="G45" s="34"/>
    </row>
    <row r="46" spans="1:7">
      <c r="A46" s="33"/>
      <c r="B46" s="34"/>
      <c r="C46" s="34"/>
      <c r="D46" s="34"/>
      <c r="E46" s="34"/>
      <c r="F46" s="34"/>
      <c r="G46" s="34"/>
    </row>
  </sheetData>
  <mergeCells count="15">
    <mergeCell ref="A45:G45"/>
    <mergeCell ref="A46:G46"/>
    <mergeCell ref="A40:G40"/>
    <mergeCell ref="A41:G41"/>
    <mergeCell ref="A42:G42"/>
    <mergeCell ref="A43:G43"/>
    <mergeCell ref="A2:G2"/>
    <mergeCell ref="A3:G3"/>
    <mergeCell ref="A4:G4"/>
    <mergeCell ref="A5:G5"/>
    <mergeCell ref="A7:A8"/>
    <mergeCell ref="B7:B8"/>
    <mergeCell ref="C7:C8"/>
    <mergeCell ref="D7:E7"/>
    <mergeCell ref="F7:G7"/>
  </mergeCells>
  <pageMargins left="0.54" right="0.39" top="0.31" bottom="0.4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ЛЭ 2014</vt:lpstr>
      <vt:lpstr>СПб 2014</vt:lpstr>
      <vt:lpstr>ЛО 2014</vt:lpstr>
      <vt:lpstr>'ЛО 2014'!Область_печати</vt:lpstr>
      <vt:lpstr>'ЛЭ 2014'!Область_печати</vt:lpstr>
      <vt:lpstr>'СПб 2014'!Область_печати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Черепанова</dc:creator>
  <cp:lastModifiedBy>Гоголева Арина Сергеевна</cp:lastModifiedBy>
  <cp:lastPrinted>2014-02-26T13:13:27Z</cp:lastPrinted>
  <dcterms:created xsi:type="dcterms:W3CDTF">2012-02-07T08:33:28Z</dcterms:created>
  <dcterms:modified xsi:type="dcterms:W3CDTF">2015-08-06T11:19:49Z</dcterms:modified>
</cp:coreProperties>
</file>