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3" activeTab="3"/>
  </bookViews>
  <sheets>
    <sheet name="СПб 2010" sheetId="1" state="hidden" r:id="rId1"/>
    <sheet name="ЛО 2010" sheetId="4" state="hidden" r:id="rId2"/>
    <sheet name="ЛЭ 2010" sheetId="5" state="hidden" r:id="rId3"/>
    <sheet name="ЛЭ 2012" sheetId="7" r:id="rId4"/>
    <sheet name="СПб 2012" sheetId="8" r:id="rId5"/>
    <sheet name="ЛО 2012" sheetId="9" r:id="rId6"/>
  </sheets>
  <definedNames>
    <definedName name="_xlnm.Print_Titles" localSheetId="2">'ЛЭ 2010'!$4:$5</definedName>
    <definedName name="_xlnm.Print_Titles" localSheetId="3">'ЛЭ 2012'!$4:$5</definedName>
    <definedName name="_xlnm.Print_Area" localSheetId="5">'ЛО 2012'!$A$1:$D$39</definedName>
    <definedName name="_xlnm.Print_Area" localSheetId="3">'ЛЭ 2012'!$A$1:$H$41</definedName>
    <definedName name="_xlnm.Print_Area" localSheetId="4">'СПб 2012'!$A$1:$D$39</definedName>
  </definedNames>
  <calcPr calcId="145621"/>
</workbook>
</file>

<file path=xl/calcChain.xml><?xml version="1.0" encoding="utf-8"?>
<calcChain xmlns="http://schemas.openxmlformats.org/spreadsheetml/2006/main">
  <c r="E29" i="9" l="1"/>
  <c r="E16" i="9"/>
  <c r="E29" i="8"/>
  <c r="E16" i="8"/>
  <c r="F15" i="9"/>
  <c r="G15" i="9" s="1"/>
  <c r="F15" i="8"/>
  <c r="G15" i="8" s="1"/>
  <c r="E8" i="7"/>
  <c r="E9" i="7"/>
  <c r="E10" i="7"/>
  <c r="E11" i="7"/>
  <c r="E12" i="7"/>
  <c r="E15" i="7"/>
  <c r="E16" i="7"/>
  <c r="E17" i="7"/>
  <c r="E18" i="7"/>
  <c r="E19" i="7"/>
  <c r="E20" i="7"/>
  <c r="E22" i="7"/>
  <c r="E24" i="7"/>
  <c r="E27" i="7"/>
  <c r="E26" i="7" l="1"/>
  <c r="E28" i="7"/>
  <c r="E13" i="7"/>
  <c r="E17" i="9"/>
  <c r="E7" i="7"/>
  <c r="E6" i="7"/>
  <c r="E17" i="8"/>
  <c r="E14" i="7" s="1"/>
  <c r="F12" i="8"/>
  <c r="G12" i="8" s="1"/>
  <c r="F13" i="8"/>
  <c r="G13" i="8" s="1"/>
  <c r="F16" i="8"/>
  <c r="G16" i="8" s="1"/>
  <c r="F12" i="9"/>
  <c r="G12" i="9" s="1"/>
  <c r="F13" i="9"/>
  <c r="G13" i="9" s="1"/>
  <c r="F16" i="9"/>
  <c r="G16" i="9" s="1"/>
  <c r="D17" i="9"/>
  <c r="D29" i="9"/>
  <c r="D11" i="9"/>
  <c r="D29" i="8"/>
  <c r="D11" i="8"/>
  <c r="D9" i="7"/>
  <c r="D10" i="7"/>
  <c r="D11" i="7"/>
  <c r="D12" i="7"/>
  <c r="D13" i="7"/>
  <c r="D15" i="7"/>
  <c r="D20" i="7"/>
  <c r="D22" i="7"/>
  <c r="D23" i="7"/>
  <c r="D26" i="7"/>
  <c r="D27" i="7"/>
  <c r="D28" i="7"/>
  <c r="E21" i="7" l="1"/>
  <c r="E23" i="7"/>
  <c r="D6" i="7"/>
  <c r="F9" i="8"/>
  <c r="G9" i="8" s="1"/>
  <c r="F11" i="8"/>
  <c r="G11" i="8" s="1"/>
  <c r="D16" i="7"/>
  <c r="F19" i="8"/>
  <c r="G19" i="8" s="1"/>
  <c r="F21" i="8"/>
  <c r="G21" i="8" s="1"/>
  <c r="F23" i="8"/>
  <c r="G23" i="8" s="1"/>
  <c r="F26" i="8"/>
  <c r="G26" i="8" s="1"/>
  <c r="F27" i="8"/>
  <c r="G27" i="8" s="1"/>
  <c r="F29" i="8"/>
  <c r="G29" i="8" s="1"/>
  <c r="F31" i="8"/>
  <c r="G31" i="8" s="1"/>
  <c r="F17" i="9"/>
  <c r="G17" i="9" s="1"/>
  <c r="F9" i="9"/>
  <c r="G9" i="9" s="1"/>
  <c r="F18" i="9"/>
  <c r="G18" i="9" s="1"/>
  <c r="D17" i="7"/>
  <c r="G20" i="9"/>
  <c r="F20" i="9"/>
  <c r="D19" i="7"/>
  <c r="F19" i="7" s="1"/>
  <c r="G19" i="7" s="1"/>
  <c r="G22" i="9"/>
  <c r="F22" i="9"/>
  <c r="D21" i="7"/>
  <c r="F24" i="9"/>
  <c r="G24" i="9" s="1"/>
  <c r="D25" i="7"/>
  <c r="F31" i="9"/>
  <c r="G31" i="9" s="1"/>
  <c r="G27" i="9"/>
  <c r="F27" i="9"/>
  <c r="F14" i="8"/>
  <c r="G14" i="8" s="1"/>
  <c r="F18" i="8"/>
  <c r="G18" i="8" s="1"/>
  <c r="F20" i="8"/>
  <c r="G20" i="8" s="1"/>
  <c r="F22" i="8"/>
  <c r="G22" i="8" s="1"/>
  <c r="F24" i="8"/>
  <c r="G24" i="8" s="1"/>
  <c r="F25" i="8"/>
  <c r="G25" i="8" s="1"/>
  <c r="F30" i="8"/>
  <c r="G30" i="8" s="1"/>
  <c r="F11" i="9"/>
  <c r="G11" i="9" s="1"/>
  <c r="F29" i="9"/>
  <c r="G29" i="9" s="1"/>
  <c r="F14" i="9"/>
  <c r="G14" i="9" s="1"/>
  <c r="F19" i="9"/>
  <c r="G19" i="9" s="1"/>
  <c r="F21" i="9"/>
  <c r="G21" i="9" s="1"/>
  <c r="F23" i="9"/>
  <c r="G23" i="9" s="1"/>
  <c r="F26" i="9"/>
  <c r="G26" i="9" s="1"/>
  <c r="F30" i="9"/>
  <c r="G30" i="9" s="1"/>
  <c r="F25" i="9"/>
  <c r="G25" i="9" s="1"/>
  <c r="D24" i="7"/>
  <c r="F24" i="7" s="1"/>
  <c r="D18" i="7"/>
  <c r="F18" i="7" s="1"/>
  <c r="G18" i="7" s="1"/>
  <c r="F27" i="7"/>
  <c r="G27" i="7" s="1"/>
  <c r="F17" i="7"/>
  <c r="G17" i="7" s="1"/>
  <c r="F15" i="7"/>
  <c r="G15" i="7" s="1"/>
  <c r="F12" i="7"/>
  <c r="G12" i="7" s="1"/>
  <c r="F10" i="7"/>
  <c r="G10" i="7" s="1"/>
  <c r="F6" i="7"/>
  <c r="G6" i="7" s="1"/>
  <c r="F23" i="7"/>
  <c r="G23" i="7" s="1"/>
  <c r="F28" i="7"/>
  <c r="G28" i="7" s="1"/>
  <c r="F26" i="7"/>
  <c r="G26" i="7" s="1"/>
  <c r="F22" i="7"/>
  <c r="G22" i="7" s="1"/>
  <c r="F20" i="7"/>
  <c r="G20" i="7" s="1"/>
  <c r="F16" i="7"/>
  <c r="G16" i="7" s="1"/>
  <c r="F13" i="7"/>
  <c r="G13" i="7" s="1"/>
  <c r="F11" i="7"/>
  <c r="G11" i="7" s="1"/>
  <c r="F9" i="7"/>
  <c r="G9" i="7" s="1"/>
  <c r="D10" i="9"/>
  <c r="D17" i="8"/>
  <c r="D14" i="7" s="1"/>
  <c r="D8" i="7"/>
  <c r="H15" i="5"/>
  <c r="H13" i="4"/>
  <c r="H23" i="1"/>
  <c r="H22" i="1"/>
  <c r="H19" i="1"/>
  <c r="H17" i="1"/>
  <c r="H16" i="1"/>
  <c r="H11" i="1"/>
  <c r="H9" i="1"/>
  <c r="H23" i="4"/>
  <c r="H19" i="4"/>
  <c r="H18" i="4"/>
  <c r="H17" i="4"/>
  <c r="H16" i="4"/>
  <c r="H11" i="4"/>
  <c r="H9" i="4"/>
  <c r="H5" i="4"/>
  <c r="E22" i="5"/>
  <c r="D23" i="5"/>
  <c r="E23" i="5"/>
  <c r="E24" i="5"/>
  <c r="E25" i="5"/>
  <c r="G23" i="5"/>
  <c r="G21" i="4"/>
  <c r="F21" i="4"/>
  <c r="F14" i="4"/>
  <c r="G14" i="4" s="1"/>
  <c r="F13" i="4"/>
  <c r="G13" i="4" s="1"/>
  <c r="F11" i="4"/>
  <c r="G11" i="4" s="1"/>
  <c r="F10" i="4"/>
  <c r="F9" i="4"/>
  <c r="G9" i="4" s="1"/>
  <c r="F8" i="4"/>
  <c r="F7" i="4"/>
  <c r="G7" i="4" s="1"/>
  <c r="F26" i="4"/>
  <c r="F25" i="4"/>
  <c r="G25" i="4" s="1"/>
  <c r="F6" i="4"/>
  <c r="G21" i="1"/>
  <c r="F21" i="1"/>
  <c r="E19" i="5"/>
  <c r="E20" i="5"/>
  <c r="E8" i="5"/>
  <c r="E9" i="5"/>
  <c r="G26" i="4"/>
  <c r="F22" i="4"/>
  <c r="F20" i="4"/>
  <c r="G10" i="4"/>
  <c r="F21" i="7" l="1"/>
  <c r="G21" i="7" s="1"/>
  <c r="G24" i="7"/>
  <c r="E25" i="7"/>
  <c r="F25" i="7" s="1"/>
  <c r="G25" i="7" s="1"/>
  <c r="F28" i="8"/>
  <c r="G28" i="8" s="1"/>
  <c r="F10" i="9"/>
  <c r="G10" i="9" s="1"/>
  <c r="F14" i="7"/>
  <c r="G14" i="7" s="1"/>
  <c r="F17" i="8"/>
  <c r="G17" i="8" s="1"/>
  <c r="F8" i="7"/>
  <c r="G8" i="7" s="1"/>
  <c r="F23" i="5"/>
  <c r="D10" i="8"/>
  <c r="E10" i="5"/>
  <c r="E12" i="5"/>
  <c r="E15" i="5"/>
  <c r="E28" i="5"/>
  <c r="D12" i="4"/>
  <c r="D15" i="4" s="1"/>
  <c r="E11" i="5"/>
  <c r="E13" i="5"/>
  <c r="E16" i="5"/>
  <c r="F17" i="4"/>
  <c r="G17" i="4" s="1"/>
  <c r="F23" i="4"/>
  <c r="G23" i="4" s="1"/>
  <c r="G22" i="4"/>
  <c r="G20" i="4"/>
  <c r="G8" i="4"/>
  <c r="G6" i="4"/>
  <c r="E12" i="1"/>
  <c r="E12" i="4"/>
  <c r="E27" i="5"/>
  <c r="D19" i="4"/>
  <c r="D27" i="5"/>
  <c r="D18" i="5"/>
  <c r="D7" i="7" l="1"/>
  <c r="F10" i="8"/>
  <c r="G10" i="8" s="1"/>
  <c r="F7" i="7"/>
  <c r="G7" i="7" s="1"/>
  <c r="D10" i="5"/>
  <c r="D12" i="5"/>
  <c r="F12" i="5" s="1"/>
  <c r="G12" i="5" s="1"/>
  <c r="D19" i="5"/>
  <c r="F19" i="5" s="1"/>
  <c r="G19" i="5" s="1"/>
  <c r="D16" i="5"/>
  <c r="F16" i="5" s="1"/>
  <c r="G16" i="5" s="1"/>
  <c r="D24" i="5"/>
  <c r="F24" i="5" s="1"/>
  <c r="G24" i="5" s="1"/>
  <c r="F22" i="1"/>
  <c r="G22" i="1" s="1"/>
  <c r="D9" i="5"/>
  <c r="F9" i="5" s="1"/>
  <c r="G9" i="5" s="1"/>
  <c r="D11" i="5"/>
  <c r="F11" i="5" s="1"/>
  <c r="G11" i="5" s="1"/>
  <c r="D13" i="5"/>
  <c r="F13" i="5" s="1"/>
  <c r="G13" i="5" s="1"/>
  <c r="D15" i="5"/>
  <c r="F15" i="5" s="1"/>
  <c r="G15" i="5" s="1"/>
  <c r="D19" i="1"/>
  <c r="D21" i="5" s="1"/>
  <c r="D22" i="5"/>
  <c r="G20" i="1"/>
  <c r="F20" i="1"/>
  <c r="F23" i="1"/>
  <c r="G23" i="1" s="1"/>
  <c r="D25" i="5"/>
  <c r="F26" i="1"/>
  <c r="G26" i="1" s="1"/>
  <c r="D28" i="5"/>
  <c r="E14" i="5"/>
  <c r="E15" i="1"/>
  <c r="F25" i="1"/>
  <c r="G25" i="1" s="1"/>
  <c r="F7" i="1"/>
  <c r="G7" i="1" s="1"/>
  <c r="F11" i="1"/>
  <c r="G11" i="1" s="1"/>
  <c r="F8" i="1"/>
  <c r="G8" i="1" s="1"/>
  <c r="F14" i="1"/>
  <c r="G14" i="1" s="1"/>
  <c r="D18" i="4"/>
  <c r="G19" i="4"/>
  <c r="F12" i="4"/>
  <c r="G12" i="4" s="1"/>
  <c r="E15" i="4"/>
  <c r="F15" i="4" s="1"/>
  <c r="G15" i="4" s="1"/>
  <c r="E26" i="5"/>
  <c r="F24" i="1"/>
  <c r="F27" i="5"/>
  <c r="G27" i="5" s="1"/>
  <c r="F9" i="1"/>
  <c r="G9" i="1" s="1"/>
  <c r="F13" i="1"/>
  <c r="G13" i="1" s="1"/>
  <c r="F10" i="1"/>
  <c r="G10" i="1" s="1"/>
  <c r="F17" i="1"/>
  <c r="G17" i="1" s="1"/>
  <c r="D18" i="1"/>
  <c r="F4" i="4" l="1"/>
  <c r="G4" i="4" s="1"/>
  <c r="E7" i="5"/>
  <c r="E6" i="5"/>
  <c r="D20" i="5"/>
  <c r="F18" i="1"/>
  <c r="G18" i="1" s="1"/>
  <c r="F18" i="4"/>
  <c r="G18" i="4" s="1"/>
  <c r="F28" i="5"/>
  <c r="G28" i="5" s="1"/>
  <c r="F22" i="5"/>
  <c r="G22" i="5"/>
  <c r="G24" i="1"/>
  <c r="E17" i="5"/>
  <c r="F25" i="5"/>
  <c r="G25" i="5" s="1"/>
  <c r="F10" i="5"/>
  <c r="G10" i="5" s="1"/>
  <c r="F20" i="5" l="1"/>
  <c r="G20" i="5" s="1"/>
  <c r="E16" i="4"/>
  <c r="F5" i="4"/>
  <c r="G5" i="4" s="1"/>
  <c r="D8" i="5"/>
  <c r="F8" i="5" s="1"/>
  <c r="G8" i="5" s="1"/>
  <c r="F6" i="1"/>
  <c r="G6" i="1" s="1"/>
  <c r="D12" i="1"/>
  <c r="E16" i="1"/>
  <c r="E18" i="5" l="1"/>
  <c r="F18" i="5" s="1"/>
  <c r="G18" i="5" s="1"/>
  <c r="F16" i="4"/>
  <c r="G16" i="4" s="1"/>
  <c r="E19" i="4"/>
  <c r="F19" i="4" s="1"/>
  <c r="F12" i="1"/>
  <c r="G12" i="1" s="1"/>
  <c r="D15" i="1"/>
  <c r="D14" i="5"/>
  <c r="E19" i="1"/>
  <c r="F16" i="1"/>
  <c r="G16" i="1" s="1"/>
  <c r="F14" i="5" l="1"/>
  <c r="G14" i="5" s="1"/>
  <c r="D17" i="5"/>
  <c r="F17" i="5" s="1"/>
  <c r="G17" i="5" s="1"/>
  <c r="F15" i="1"/>
  <c r="G15" i="1" s="1"/>
  <c r="D6" i="5"/>
  <c r="F6" i="5" s="1"/>
  <c r="G6" i="5" s="1"/>
  <c r="F4" i="1"/>
  <c r="G4" i="1" s="1"/>
  <c r="F19" i="1"/>
  <c r="G19" i="1" s="1"/>
  <c r="E21" i="5"/>
  <c r="F21" i="5" s="1"/>
  <c r="G21" i="5" s="1"/>
  <c r="D7" i="5" l="1"/>
  <c r="F5" i="1"/>
  <c r="G5" i="1" s="1"/>
  <c r="F7" i="5" l="1"/>
  <c r="G7" i="5" s="1"/>
  <c r="F24" i="4" l="1"/>
  <c r="G24" i="4" s="1"/>
  <c r="D26" i="5"/>
  <c r="F26" i="5" s="1"/>
  <c r="G26" i="5" s="1"/>
</calcChain>
</file>

<file path=xl/sharedStrings.xml><?xml version="1.0" encoding="utf-8"?>
<sst xmlns="http://schemas.openxmlformats.org/spreadsheetml/2006/main" count="583" uniqueCount="157">
  <si>
    <t>№ п/п</t>
  </si>
  <si>
    <t>Показатель</t>
  </si>
  <si>
    <t>Ед.изм.</t>
  </si>
  <si>
    <t>план</t>
  </si>
  <si>
    <t>факт</t>
  </si>
  <si>
    <t>Отклонение</t>
  </si>
  <si>
    <t>относ.</t>
  </si>
  <si>
    <t>абсол.</t>
  </si>
  <si>
    <t>Примечание</t>
  </si>
  <si>
    <t>I.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</si>
  <si>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</si>
  <si>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</si>
  <si>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1.</t>
  </si>
  <si>
    <t>1.1.</t>
  </si>
  <si>
    <t>Себестоимость всего, в т.ч.:</t>
  </si>
  <si>
    <t>1.1.1.</t>
  </si>
  <si>
    <t>Материальные расходы, всего</t>
  </si>
  <si>
    <t>1.1.1.1.</t>
  </si>
  <si>
    <t>в т.ч.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</si>
  <si>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</si>
  <si>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</si>
  <si>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</si>
  <si>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</si>
  <si>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</si>
  <si>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</si>
  <si>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</si>
  <si>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</si>
  <si>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1.1.4.2.</t>
  </si>
  <si>
    <t>арендная плата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</si>
  <si>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</si>
  <si>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</si>
  <si>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</si>
  <si>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</si>
  <si>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</si>
  <si>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</si>
  <si>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</si>
  <si>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</si>
  <si>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т.ч.:</t>
  </si>
  <si>
    <t>1.2.2.1.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</si>
  <si>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</si>
  <si>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</si>
  <si>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</si>
  <si>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1.2.2.2.</t>
  </si>
  <si>
    <t>1.2.2.3.</t>
  </si>
  <si>
    <t>прочие раходы из прибыли</t>
  </si>
  <si>
    <t>1.3.</t>
  </si>
  <si>
    <t>Недополученный по независящим причинам доход (+)/избыток средств, полученный в предыдущем периоде регулирования (-)</t>
  </si>
  <si>
    <t>II.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</si>
  <si>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</si>
  <si>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</si>
  <si>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</si>
  <si>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тыс.руб.</t>
  </si>
  <si>
    <t>Прочие раходы из прибыли</t>
  </si>
  <si>
    <t>1.2.3.</t>
  </si>
  <si>
    <t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Снижение выручки связано учетом при регулировании не в полном объем платы за услуги ОАО «ФСК ЕЭС» в связи с разногласиями регулирующих органов по формированию объема потерь в сетях ЕНЭС и их распределению между субъектами РФ (Санкт-Петербургом и Ленинградской областью)</t>
  </si>
  <si>
    <t>Снижение прибыли до налогообложения связано с недополучением выручки относительно учтенной регуляторами и превышением экономически обоснованных расходов над утвержденными (п. 1.1)</t>
  </si>
  <si>
    <t>Налог на прибыль не начислен по факту в связи с отрицательным финансовым результатом</t>
  </si>
  <si>
    <t>Снижение чистой прибыли до налогообложения связано с недополучением выручки относительно учтенной регуляторами и превышением экономически обоснованных расходов из себестоимости и прибыли над утвержденными (п.1.1, 1.2.2.)</t>
  </si>
  <si>
    <t>Дивиденды не начислены по факту в связи с отрицательным финансовым результатом</t>
  </si>
  <si>
    <t>Данная статья при регулировании отражает расходы, своевременно не учтенные при регулировании предыдущих периодов и понесенные по факту. При отражении фактических итогов деятельности за период входят только в состав выручки, т.к. не являются расходами данного периода.</t>
  </si>
  <si>
    <t>Превышение связано с заниженной ценой электроэнергии, учтенной при регулировании. По факту наибольшая доля потерь оплачивается по цене, складывающейся на оптовом рынке электроэнергии, которая превысила регулируемую составляющую на 25% по Санкт-Петербургу и 55% по Ленинградской области</t>
  </si>
  <si>
    <t>Превышение связано с заниженной ценой электроэнергии, учтенной при регулировании. По факту наибольшая доля потерь оплачивается по цене, складывающейся на оптовом рынке электроэнергии, которая превысила регулируемую составляющую на 55% по Ленинградской области</t>
  </si>
  <si>
    <t>Превышение расходов связано с неполным учетом расходов на исполнение обязательств ОАО «Ленэнерго» по коллективному договору и отраслевому тарифному согласшению в электроэнергетике</t>
  </si>
  <si>
    <t>Превышение связано с заниженной ценой электроэнергии, учтенной при регулировании. По факту наибольшая доля потерь оплачивается по цене, складывающейся на оптовом рынке электроэнергии, которая превысила регулируемую составляющую на 25% по Санкт-Петербургу</t>
  </si>
  <si>
    <t>Справочно: расходы на ремонт всего (п. 1.1.1.1 + п.1.1.1.2+подряд)</t>
  </si>
  <si>
    <t>Справочно: расходы на ремонт всего (п. 1.1.1.1 + п.1.1.1.2+ подряд)</t>
  </si>
  <si>
    <t>Снижение затрат  по причине  изменения  условий договора аренды  офисных помещений,   для размещения Исполнительного аппарата. 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 (Другие прочие расходы).</t>
  </si>
  <si>
    <t>Превышение расходов связано в основном с отсутствием в тарифах расходов на лизинг, которые были признаны экономически обоснованными и учтены при регулировании с 2011 г.
Кроме того, регуляторами  не утверждены  в полном объеме  затраты на коммерческий учет.
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здания.</t>
  </si>
  <si>
    <t>Регуляторами не утверждены затраты на коммерческий учет и затраты на оказание услуг ОАО "Холдинг МРСК".
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здания.</t>
  </si>
  <si>
    <t>1.1.2.1.</t>
  </si>
  <si>
    <t>Уменьшение налога на имущество произошло в результате перегруппировки имущества по субъектам РФ СПб/ЛО, и уменьшения доли налогооблагаемого имущества, в связи с уточнением кода ОКОФ по основным средствам Общества и переводом объектов из нельготируемой группы в льготируемую (налог не начисляется).</t>
  </si>
  <si>
    <t xml:space="preserve">Снижение материалов на ремонт связано с запретом на выполнение работ в летний период в связи экстремально высокими температурами. </t>
  </si>
  <si>
    <t xml:space="preserve">Перевыполнение плана по капитальному ремонту связано с выполнением сверх утвержденного плана капитального ремонта двух силовых трансформаторов в филиале ГтЭС на ПС 717 и ПС 354. </t>
  </si>
  <si>
    <t>Информация о структуре и объеме затрат на оказание услуг по передаче электроэнергии ОАО «Ленэнерго» за 2010 год</t>
  </si>
  <si>
    <t>Ед.
изм.</t>
  </si>
  <si>
    <t>I</t>
  </si>
  <si>
    <t>тыс. руб.</t>
  </si>
  <si>
    <t>1</t>
  </si>
  <si>
    <t>1.1</t>
  </si>
  <si>
    <t>Подконтрольные (операционные) расходы, включенные в НВВ</t>
  </si>
  <si>
    <t>1.1.1</t>
  </si>
  <si>
    <t>1.1.1.1</t>
  </si>
  <si>
    <t>в том числе на ремонт</t>
  </si>
  <si>
    <t>1.1.2</t>
  </si>
  <si>
    <t>Фонд оплаты труда</t>
  </si>
  <si>
    <t>1.1.2.1</t>
  </si>
  <si>
    <t>1.1.3</t>
  </si>
  <si>
    <t>Прочие операционные расходы</t>
  </si>
  <si>
    <t>1.2</t>
  </si>
  <si>
    <t>Неподконтрольные расходы, включенные в НВВ, всего</t>
  </si>
  <si>
    <t>1.2.1</t>
  </si>
  <si>
    <t>1.2.2</t>
  </si>
  <si>
    <t>1.2.3</t>
  </si>
  <si>
    <t>налог на прибыль</t>
  </si>
  <si>
    <t>1.2.4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</si>
  <si>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</si>
  <si>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</si>
  <si>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1.2.5</t>
  </si>
  <si>
    <t>прочие неподконтрольные расходы, всего</t>
  </si>
  <si>
    <t>1.3</t>
  </si>
  <si>
    <t>Возврат инвестированного капитала, всего, в том числе:</t>
  </si>
  <si>
    <t>1.3.1</t>
  </si>
  <si>
    <t>размер средств, направляемых на реализацию инвестиционных программ</t>
  </si>
  <si>
    <t>1.4</t>
  </si>
  <si>
    <t>Доход на инвестированный капитал, всего, в том числе:</t>
  </si>
  <si>
    <t>1.4.1</t>
  </si>
  <si>
    <t>1.5</t>
  </si>
  <si>
    <t>Изменение необходимой валовой выручки, производимое в целях сглаживания тарифов (+/-)</t>
  </si>
  <si>
    <t>II</t>
  </si>
  <si>
    <t>Справочно: расходы на ремонт, всего (п. 1.1.1.1 + п. 1.1.2.1)</t>
  </si>
  <si>
    <t>III</t>
  </si>
  <si>
    <t>IV</t>
  </si>
  <si>
    <t>Норма доходности инвестированного капитала</t>
  </si>
  <si>
    <t>%</t>
  </si>
  <si>
    <t>х</t>
  </si>
  <si>
    <t>норма доходности на инвестированный капитал</t>
  </si>
  <si>
    <t>норма доходности на капитал, инвестированный до начала долгосрочного периода регулирования</t>
  </si>
  <si>
    <t>2</t>
  </si>
  <si>
    <t>Примечание:</t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</si>
  <si>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</si>
  <si>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в столбце "Примечание" указываются причины их возникновения. В отношении показателей, перечисленных в разделе I и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</si>
  <si>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t>Информация о структуре и объемах затрат</t>
  </si>
  <si>
    <t>региональный коэффициент доходности, установленный органом исполнительной власти субъекта Российской Федерации</t>
  </si>
  <si>
    <t>норма доходности инвестированного капитала, установленная федеральным органом исполнительной власти (приказ ФСТ России №152-э/15 от 15.08.2008 в ред. Приказа №218-э/5 от 01.09.2010)</t>
  </si>
  <si>
    <t>на оказание услуг по передаче электрической энергии ОАО «Ленэнерго»</t>
  </si>
  <si>
    <t xml:space="preserve"> с учетом применения метода доходности инвестированного капитала</t>
  </si>
  <si>
    <t>план*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</si>
  <si>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решениями региональных регулирующих органов</t>
    </r>
  </si>
  <si>
    <t>Ленинградкая область</t>
  </si>
  <si>
    <t>Санкт-Петербург</t>
  </si>
  <si>
    <t>2010 год</t>
  </si>
  <si>
    <t xml:space="preserve">Директор по экономике </t>
  </si>
  <si>
    <t>Т.Г. Судакова</t>
  </si>
  <si>
    <t>Превышение расходов связано с неполным учетом процентов на обслуживание заемных средств (в т.ч. в связи с разногласиями регулирующих органов по их распределению между субъектами РФ), расходов на ликвидацию последствий чрезвычайных ситуаций и расходов на исполнение обязательств ОАО «Ленэнерго» по коллективному договору и отраслевому тарифному соглашению в электроэнергетике</t>
  </si>
  <si>
    <t>НВВ на содержание рассчитана исходя из общей величины выручки, уменьшенной на стоимость потерь электроэнергии</t>
  </si>
  <si>
    <t>Превышение расходов связано с неполным учетом численности персонала (в т.ч. в связи с разногласиями регулирующих органов по ее распределению между субъектами РФ) и установлением уровня средней заработной платы ОАО «Ленэнерго» ниже среднемесячной заработной платы по аналогичным производственным отраслям г. Санкт-Петербурга и Ленинградской области</t>
  </si>
  <si>
    <t>При утверждении тарифов регуляторами не учитывались в полном объеме фактические амортизационные отчисления за предыдущие периоды и плановые вводы основных средств в соответствии с утвержденной инвестиционной программой.</t>
  </si>
  <si>
    <t>Превышение расходов в основном обусловлено тем, что Комитетом по тарифам Санкт-Петербурга не учтены в тарифах 2010 г. расходы на лизинг. Они были признаны экономически обоснованными и учтены при регулировании с 2011 г.</t>
  </si>
  <si>
    <t>-</t>
  </si>
  <si>
    <t>1.2.6</t>
  </si>
  <si>
    <t>страховые взносы</t>
  </si>
  <si>
    <t>плата за аренду имущества и лизинг</t>
  </si>
  <si>
    <t>Примечание**</t>
  </si>
  <si>
    <t xml:space="preserve">При расчете налога регулятороами не учтены постоянные налоговые обязательства (ПНО). В составе ПНО учитывается амортизация, не принимаемая для налогообложения, относимая на передачу э/э и прочие расходы из прибыли, предусмотренные отраслевым тарифным соглашением в электроэнергетике. </t>
  </si>
  <si>
    <t>** Примечани указано в случае значительного (более 15%) отклонения фактических расходов от плановых</t>
  </si>
  <si>
    <t>2012 год</t>
  </si>
  <si>
    <t>Информация о структуре и объеме затрат на оказание услуг по передаче электроэнергии ОАО «Ленэнерго» за 2012 год</t>
  </si>
  <si>
    <t xml:space="preserve"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</t>
  </si>
  <si>
    <t>Превышение связано с тем, что регулятором не были учтены в полном объеме расходы на оплату труда.</t>
  </si>
  <si>
    <t>Экономия связяна со снижением нерегулиремой цены на покупку потерь, сложившейся на ОРЭМ по факту 2012 г., относительно цены, учтенной регулятором при формировании ТБР.</t>
  </si>
  <si>
    <t>НВВ на содержание рассчитана исходя из общей величины выручки, уменьшенной на стоимость потерь электроэнергии.
Снижение выручки относительно утвержденной обусловлено:
- переходом части сбытовых компаний на расчеты по одноставочному тарифу при условии принятия тарифных решений исходя из расчетов всех потребителей по единому виду тарифа;
- различной структурой полезного отпуска электроэнергии по уровням напряжения, сложившейся по факту 2012 г. по сравнению с утвержденной регулятором;
- изменением объёмов полезного отпуска электроэнергии и мощности по полугодиям и году в целом.</t>
  </si>
  <si>
    <t>Превышение связано с тем, что регулятором не были учтены расходы в полном объеме.  Уровень средней заработной платы ОАО «Ленэнерго» был принят ниже среднемесячной заработной платы по аналогичным производственным отраслям г. Санкт-Петербурга и Ленинградской области.</t>
  </si>
  <si>
    <t xml:space="preserve">Экономия  сложилась по итогам проведения мероприятий по оптимизации издержек по следующим основным статьям: коммерческий учет, консультационные услуги, реклама, , оформление земельно-правовых документов, списание программных продуктов. </t>
  </si>
  <si>
    <t>Лизинговые платежи до 01.01.2011 года по обрудованию, приобретаемому с целью выполнения технических условий по договорам технологического присоединения, учитывались в составе платы за технологическое присоединение. В 2012 года в соответствии с учётной политикой отнесены на деятельность по передаче электроэнергии.</t>
  </si>
  <si>
    <t>По плану отражен формируемый в тарифной проекции объём собственных средств на инвестиции. По факту отражен объём освоения инвестиционных проектов за счёт амортизации, обеспеченной денежным потоком</t>
  </si>
  <si>
    <t>Из-за высокого уровня объёма сглаживания, принятого при формировании тарифной проекции на 2012 год,  превышающего объём дохода на инвестированный капитал,  средства из этого источника не могли быть  направлены на реализацию инвестиционной программы.</t>
  </si>
  <si>
    <t>Фактическая величина сглаживания рассчитана как разница между фактически полученной выручкой и необходимыми расходами. Отклонение связано с формированием значительного объема недополученной выручки по факту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</si>
</sst>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9" fontId="2" fillId="0" borderId="1" xfId="1" applyFont="1" applyBorder="1"/>
    <xf numFmtId="3" fontId="0" fillId="0" borderId="0" xfId="0" applyNumberFormat="1"/>
    <xf numFmtId="4" fontId="0" fillId="0" borderId="0" xfId="0" applyNumberFormat="1"/>
    <xf numFmtId="3" fontId="2" fillId="0" borderId="1" xfId="0" applyNumberFormat="1" applyFont="1" applyBorder="1" applyAlignment="1">
      <alignment vertical="center"/>
    </xf>
    <xf numFmtId="9" fontId="2" fillId="0" borderId="1" xfId="1" applyFont="1" applyBorder="1" applyAlignment="1">
      <alignment vertical="center"/>
    </xf>
    <xf numFmtId="9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2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2" applyFont="1"/>
    <xf numFmtId="0" fontId="7" fillId="0" borderId="0" xfId="2" applyFont="1"/>
    <xf numFmtId="0" fontId="7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0" fillId="0" borderId="4" xfId="0" applyBorder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9" fontId="7" fillId="0" borderId="1" xfId="2" applyNumberFormat="1" applyFont="1" applyBorder="1" applyAlignment="1">
      <alignment horizontal="center" vertical="center"/>
    </xf>
    <xf numFmtId="3" fontId="7" fillId="0" borderId="0" xfId="2" applyNumberFormat="1" applyFont="1"/>
    <xf numFmtId="3" fontId="7" fillId="0" borderId="1" xfId="2" applyNumberFormat="1" applyFont="1" applyBorder="1" applyAlignment="1">
      <alignment horizontal="center" vertical="center"/>
    </xf>
    <xf numFmtId="3" fontId="5" fillId="0" borderId="0" xfId="2" applyNumberFormat="1" applyFont="1"/>
    <xf numFmtId="9" fontId="7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7" fillId="0" borderId="1" xfId="2" applyFont="1" applyBorder="1" applyAlignment="1">
      <alignment horizontal="right" vertical="center"/>
    </xf>
    <xf numFmtId="0" fontId="5" fillId="0" borderId="0" xfId="2" applyFont="1" applyAlignment="1">
      <alignment horizontal="right"/>
    </xf>
    <xf numFmtId="0" fontId="0" fillId="0" borderId="0" xfId="0" applyAlignment="1">
      <alignment horizontal="right"/>
    </xf>
    <xf numFmtId="0" fontId="7" fillId="0" borderId="1" xfId="2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3" fontId="7" fillId="0" borderId="1" xfId="2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0" xfId="2" applyFont="1" applyAlignment="1">
      <alignment horizontal="left" vertical="center" wrapText="1" indent="4"/>
    </xf>
    <xf numFmtId="0" fontId="12" fillId="0" borderId="0" xfId="2" applyFont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opLeftCell="A19" zoomScale="85" zoomScaleNormal="85" workbookViewId="0">
      <selection activeCell="A32" sqref="A32:XFD34"/>
    </sheetView>
  </sheetViews>
  <sheetFormatPr defaultRowHeight="15" x14ac:dyDescent="0.25"/>
  <cols>
    <col min="1" max="1" width="7.140625" style="2" customWidth="1"/>
    <col min="2" max="2" width="43.7109375" style="2" customWidth="1"/>
    <col min="3" max="3" width="9.140625" style="2"/>
    <col min="4" max="4" width="12.5703125" style="2" customWidth="1"/>
    <col min="5" max="5" width="13.5703125" style="2" customWidth="1"/>
    <col min="6" max="6" width="13.85546875" style="2" customWidth="1"/>
    <col min="7" max="7" width="9.140625" style="2"/>
    <col min="8" max="8" width="57.28515625" style="2" customWidth="1"/>
    <col min="9" max="9" width="9.85546875" bestFit="1" customWidth="1"/>
    <col min="10" max="10" width="10.140625" customWidth="1"/>
  </cols>
  <sheetData>
    <row r="2" spans="1:10" ht="14.25" customHeight="1" x14ac:dyDescent="0.25">
      <c r="A2" s="52" t="s">
        <v>0</v>
      </c>
      <c r="B2" s="52" t="s">
        <v>1</v>
      </c>
      <c r="C2" s="52" t="s">
        <v>2</v>
      </c>
      <c r="D2" s="52">
        <v>2010</v>
      </c>
      <c r="E2" s="52"/>
      <c r="F2" s="52" t="s">
        <v>5</v>
      </c>
      <c r="G2" s="52"/>
      <c r="H2" s="52" t="s">
        <v>8</v>
      </c>
    </row>
    <row r="3" spans="1:10" x14ac:dyDescent="0.25">
      <c r="A3" s="52"/>
      <c r="B3" s="52"/>
      <c r="C3" s="52"/>
      <c r="D3" s="1" t="s">
        <v>3</v>
      </c>
      <c r="E3" s="1" t="s">
        <v>4</v>
      </c>
      <c r="F3" s="1" t="s">
        <v>6</v>
      </c>
      <c r="G3" s="1" t="s">
        <v>7</v>
      </c>
      <c r="H3" s="52"/>
    </row>
    <row r="4" spans="1:10" ht="30" x14ac:dyDescent="0.25">
      <c r="A4" s="1" t="s">
        <v>9</v>
      </c>
      <c r="B4" s="14" t="s">
        <v>10</v>
      </c>
      <c r="C4" s="1" t="s">
        <v>51</v>
      </c>
      <c r="D4" s="9">
        <v>10758722.855284041</v>
      </c>
      <c r="E4" s="15">
        <v>10177748.660054041</v>
      </c>
      <c r="F4" s="9">
        <f>E4-D4</f>
        <v>-580974.19522999972</v>
      </c>
      <c r="G4" s="10">
        <f>IF(D4=0,"-",F4/D4)</f>
        <v>-5.4000293812258578E-2</v>
      </c>
      <c r="H4" s="12"/>
      <c r="I4" s="7">
        <v>10177748.660054041</v>
      </c>
      <c r="J4" s="8"/>
    </row>
    <row r="5" spans="1:10" ht="30" x14ac:dyDescent="0.25">
      <c r="A5" s="1" t="s">
        <v>12</v>
      </c>
      <c r="B5" s="14" t="s">
        <v>11</v>
      </c>
      <c r="C5" s="1" t="s">
        <v>51</v>
      </c>
      <c r="D5" s="9">
        <v>5738604.1552840415</v>
      </c>
      <c r="E5" s="15">
        <v>5311055.3073074343</v>
      </c>
      <c r="F5" s="9">
        <f t="shared" ref="F5:F26" si="0">E5-D5</f>
        <v>-427548.84797660727</v>
      </c>
      <c r="G5" s="10">
        <f t="shared" ref="G5:G26" si="1">IF(D5=0,"-",F5/D5)</f>
        <v>-7.450397978451348E-2</v>
      </c>
      <c r="H5" s="12"/>
      <c r="I5" s="7">
        <v>5311055.3073074343</v>
      </c>
    </row>
    <row r="6" spans="1:10" x14ac:dyDescent="0.25">
      <c r="A6" s="1" t="s">
        <v>13</v>
      </c>
      <c r="B6" s="14" t="s">
        <v>14</v>
      </c>
      <c r="C6" s="1" t="s">
        <v>51</v>
      </c>
      <c r="D6" s="9">
        <v>3925008.20674216</v>
      </c>
      <c r="E6" s="9">
        <v>5914051.8212525286</v>
      </c>
      <c r="F6" s="9">
        <f t="shared" si="0"/>
        <v>1989043.6145103686</v>
      </c>
      <c r="G6" s="10">
        <f t="shared" si="1"/>
        <v>0.50676164475113716</v>
      </c>
      <c r="H6" s="12"/>
      <c r="I6" s="7">
        <v>5914051.8212525286</v>
      </c>
    </row>
    <row r="7" spans="1:10" x14ac:dyDescent="0.25">
      <c r="A7" s="1" t="s">
        <v>15</v>
      </c>
      <c r="B7" s="14" t="s">
        <v>16</v>
      </c>
      <c r="C7" s="1" t="s">
        <v>51</v>
      </c>
      <c r="D7" s="9">
        <v>195889.2196850758</v>
      </c>
      <c r="E7" s="9">
        <v>164497.2794951</v>
      </c>
      <c r="F7" s="9">
        <f t="shared" si="0"/>
        <v>-31391.940189975809</v>
      </c>
      <c r="G7" s="10">
        <f t="shared" si="1"/>
        <v>-0.16025353636327475</v>
      </c>
      <c r="H7" s="17"/>
    </row>
    <row r="8" spans="1:10" ht="45" x14ac:dyDescent="0.25">
      <c r="A8" s="1" t="s">
        <v>17</v>
      </c>
      <c r="B8" s="14" t="s">
        <v>18</v>
      </c>
      <c r="C8" s="1" t="s">
        <v>51</v>
      </c>
      <c r="D8" s="9">
        <v>86432.751136221719</v>
      </c>
      <c r="E8" s="9">
        <v>74062.963018000009</v>
      </c>
      <c r="F8" s="9">
        <f t="shared" si="0"/>
        <v>-12369.78811822171</v>
      </c>
      <c r="G8" s="10">
        <f t="shared" si="1"/>
        <v>-0.14311459435933485</v>
      </c>
      <c r="H8" s="12" t="s">
        <v>71</v>
      </c>
    </row>
    <row r="9" spans="1:10" ht="105" x14ac:dyDescent="0.25">
      <c r="A9" s="1" t="s">
        <v>19</v>
      </c>
      <c r="B9" s="14" t="s">
        <v>20</v>
      </c>
      <c r="C9" s="1" t="s">
        <v>51</v>
      </c>
      <c r="D9" s="9">
        <v>930627.81801970094</v>
      </c>
      <c r="E9" s="9">
        <v>1303788.3804019075</v>
      </c>
      <c r="F9" s="9">
        <f t="shared" si="0"/>
        <v>373160.56238220655</v>
      </c>
      <c r="G9" s="10">
        <f t="shared" si="1"/>
        <v>0.40097722758412851</v>
      </c>
      <c r="H9" s="12" t="str">
        <f>'ЛЭ 2010'!H11</f>
        <v>Превышение расходов связано с неполным учетом численности персонала (в т.ч. в связи с разногласиями регулирующих органов по ее распределению между субъектами РФ) и установлением уровня средней заработной платы ОАО «Ленэнерго» ниже среднемесячной заработной платы по аналогичным производственным отраслям г. Санкт-Петербурга и Ленинградской области</v>
      </c>
    </row>
    <row r="10" spans="1:10" x14ac:dyDescent="0.25">
      <c r="A10" s="1" t="s">
        <v>21</v>
      </c>
      <c r="B10" s="14" t="s">
        <v>18</v>
      </c>
      <c r="C10" s="1" t="s">
        <v>51</v>
      </c>
      <c r="D10" s="9">
        <v>58314.248863778281</v>
      </c>
      <c r="E10" s="9">
        <v>53438.107441999993</v>
      </c>
      <c r="F10" s="9">
        <f t="shared" si="0"/>
        <v>-4876.1414217782876</v>
      </c>
      <c r="G10" s="10">
        <f t="shared" si="1"/>
        <v>-8.3618352577410765E-2</v>
      </c>
      <c r="H10" s="12"/>
    </row>
    <row r="11" spans="1:10" ht="75" x14ac:dyDescent="0.25">
      <c r="A11" s="4" t="s">
        <v>22</v>
      </c>
      <c r="B11" s="14" t="s">
        <v>23</v>
      </c>
      <c r="C11" s="1" t="s">
        <v>51</v>
      </c>
      <c r="D11" s="9">
        <v>1637677.84</v>
      </c>
      <c r="E11" s="9">
        <v>2564245.8544847416</v>
      </c>
      <c r="F11" s="9">
        <f t="shared" si="0"/>
        <v>926568.01448474149</v>
      </c>
      <c r="G11" s="10">
        <f t="shared" si="1"/>
        <v>0.56578161580591546</v>
      </c>
      <c r="H11" s="12" t="str">
        <f>'ЛЭ 2010'!H13</f>
        <v>При утверждении тарифов регуляторами не учитывались в полном объеме фактические амортизационные отчисления за предыдущие периоды и плановые вводы основных средств в соответствии с утвержденной инвестиционной программой.</v>
      </c>
    </row>
    <row r="12" spans="1:10" ht="56.25" customHeight="1" x14ac:dyDescent="0.25">
      <c r="A12" s="1" t="s">
        <v>24</v>
      </c>
      <c r="B12" s="14" t="s">
        <v>25</v>
      </c>
      <c r="C12" s="1" t="s">
        <v>51</v>
      </c>
      <c r="D12" s="9">
        <f>D6-D7-D9-D11</f>
        <v>1160813.329037383</v>
      </c>
      <c r="E12" s="9">
        <f>E6-E7-E9-E11</f>
        <v>1881520.30687078</v>
      </c>
      <c r="F12" s="9">
        <f t="shared" si="0"/>
        <v>720706.97783339699</v>
      </c>
      <c r="G12" s="10">
        <f t="shared" si="1"/>
        <v>0.62086380282267351</v>
      </c>
      <c r="H12" s="12"/>
    </row>
    <row r="13" spans="1:10" ht="105" x14ac:dyDescent="0.25">
      <c r="A13" s="1" t="s">
        <v>26</v>
      </c>
      <c r="B13" s="14" t="s">
        <v>28</v>
      </c>
      <c r="C13" s="1" t="s">
        <v>51</v>
      </c>
      <c r="D13" s="9">
        <v>281856.23392348737</v>
      </c>
      <c r="E13" s="9">
        <v>236841.66529084381</v>
      </c>
      <c r="F13" s="9">
        <f t="shared" si="0"/>
        <v>-45014.568632643553</v>
      </c>
      <c r="G13" s="10">
        <f t="shared" si="1"/>
        <v>-0.15970755021463601</v>
      </c>
      <c r="H13" s="17" t="s">
        <v>66</v>
      </c>
    </row>
    <row r="14" spans="1:10" x14ac:dyDescent="0.25">
      <c r="A14" s="1" t="s">
        <v>27</v>
      </c>
      <c r="B14" s="14" t="s">
        <v>29</v>
      </c>
      <c r="C14" s="1" t="s">
        <v>51</v>
      </c>
      <c r="D14" s="15">
        <v>50511.266672972764</v>
      </c>
      <c r="E14" s="9">
        <v>53478.231451085718</v>
      </c>
      <c r="F14" s="9">
        <f t="shared" si="0"/>
        <v>2966.9647781129534</v>
      </c>
      <c r="G14" s="10">
        <f t="shared" si="1"/>
        <v>5.8738673043424137E-2</v>
      </c>
      <c r="H14" s="17"/>
    </row>
    <row r="15" spans="1:10" ht="150" x14ac:dyDescent="0.25">
      <c r="A15" s="1" t="s">
        <v>30</v>
      </c>
      <c r="B15" s="14" t="s">
        <v>31</v>
      </c>
      <c r="C15" s="1" t="s">
        <v>51</v>
      </c>
      <c r="D15" s="9">
        <f>D12-D13-D14</f>
        <v>828445.82844092278</v>
      </c>
      <c r="E15" s="9">
        <f>E12-E13-E14</f>
        <v>1591200.4101288505</v>
      </c>
      <c r="F15" s="9">
        <f t="shared" si="0"/>
        <v>762754.58168792771</v>
      </c>
      <c r="G15" s="10">
        <f t="shared" si="1"/>
        <v>0.92070544084141093</v>
      </c>
      <c r="H15" s="17" t="s">
        <v>67</v>
      </c>
    </row>
    <row r="16" spans="1:10" ht="60" x14ac:dyDescent="0.25">
      <c r="A16" s="1" t="s">
        <v>32</v>
      </c>
      <c r="B16" s="14" t="s">
        <v>33</v>
      </c>
      <c r="C16" s="1" t="s">
        <v>51</v>
      </c>
      <c r="D16" s="9">
        <v>624714.13226679445</v>
      </c>
      <c r="E16" s="15">
        <f>E5-E6</f>
        <v>-602996.51394509431</v>
      </c>
      <c r="F16" s="9">
        <f t="shared" si="0"/>
        <v>-1227710.6462118886</v>
      </c>
      <c r="G16" s="10">
        <f t="shared" si="1"/>
        <v>-1.9652359099947088</v>
      </c>
      <c r="H16" s="17" t="str">
        <f>'ЛЭ 2010'!H18</f>
        <v>Снижение прибыли до налогообложения связано с недополучением выручки относительно учтенной регуляторами и превышением экономически обоснованных расходов над утвержденными (п. 1.1)</v>
      </c>
      <c r="I16" s="7"/>
    </row>
    <row r="17" spans="1:9" ht="30" x14ac:dyDescent="0.25">
      <c r="A17" s="4" t="s">
        <v>34</v>
      </c>
      <c r="B17" s="14" t="s">
        <v>35</v>
      </c>
      <c r="C17" s="1" t="s">
        <v>51</v>
      </c>
      <c r="D17" s="9">
        <v>26007.11435976018</v>
      </c>
      <c r="E17" s="9">
        <v>0</v>
      </c>
      <c r="F17" s="9">
        <f t="shared" si="0"/>
        <v>-26007.11435976018</v>
      </c>
      <c r="G17" s="10">
        <f t="shared" si="1"/>
        <v>-1</v>
      </c>
      <c r="H17" s="17" t="str">
        <f>'ЛЭ 2010'!H19</f>
        <v>Налог на прибыль не начислен по факту в связи с отрицательным финансовым результатом</v>
      </c>
    </row>
    <row r="18" spans="1:9" ht="60" x14ac:dyDescent="0.25">
      <c r="A18" s="4" t="s">
        <v>36</v>
      </c>
      <c r="B18" s="14" t="s">
        <v>52</v>
      </c>
      <c r="C18" s="1"/>
      <c r="D18" s="9">
        <f>D16-D17-D19</f>
        <v>549752.88508303429</v>
      </c>
      <c r="E18" s="9">
        <v>667198.48842238553</v>
      </c>
      <c r="F18" s="9">
        <f t="shared" si="0"/>
        <v>117445.60333935125</v>
      </c>
      <c r="G18" s="10">
        <f t="shared" si="1"/>
        <v>0.2136334460920789</v>
      </c>
      <c r="H18" s="17" t="s">
        <v>62</v>
      </c>
      <c r="I18" s="7">
        <v>667198.66213458544</v>
      </c>
    </row>
    <row r="19" spans="1:9" ht="75" x14ac:dyDescent="0.25">
      <c r="A19" s="4" t="s">
        <v>53</v>
      </c>
      <c r="B19" s="14" t="s">
        <v>37</v>
      </c>
      <c r="C19" s="1" t="s">
        <v>51</v>
      </c>
      <c r="D19" s="9">
        <f>SUM(D20:D22)</f>
        <v>48954.132824</v>
      </c>
      <c r="E19" s="9">
        <f>E16-E18</f>
        <v>-1270195.0023674797</v>
      </c>
      <c r="F19" s="9">
        <f t="shared" si="0"/>
        <v>-1319149.1351914797</v>
      </c>
      <c r="G19" s="10">
        <f t="shared" si="1"/>
        <v>-26.946634718953913</v>
      </c>
      <c r="H19" s="12" t="str">
        <f>'ЛЭ 2010'!H21</f>
        <v>Снижение чистой прибыли до налогообложения связано с недополучением выручки относительно учтенной регуляторами и превышением экономически обоснованных расходов из себестоимости и прибыли над утвержденными (п.1.1, 1.2.2.)</v>
      </c>
    </row>
    <row r="20" spans="1:9" ht="30" x14ac:dyDescent="0.25">
      <c r="A20" s="4" t="s">
        <v>38</v>
      </c>
      <c r="B20" s="14" t="s">
        <v>39</v>
      </c>
      <c r="C20" s="1" t="s">
        <v>51</v>
      </c>
      <c r="D20" s="9">
        <v>0</v>
      </c>
      <c r="E20" s="9">
        <v>0</v>
      </c>
      <c r="F20" s="9">
        <f t="shared" si="0"/>
        <v>0</v>
      </c>
      <c r="G20" s="11" t="str">
        <f t="shared" si="1"/>
        <v>-</v>
      </c>
      <c r="H20" s="12"/>
    </row>
    <row r="21" spans="1:9" x14ac:dyDescent="0.25">
      <c r="A21" s="4" t="s">
        <v>42</v>
      </c>
      <c r="B21" s="14" t="s">
        <v>40</v>
      </c>
      <c r="C21" s="1" t="s">
        <v>51</v>
      </c>
      <c r="D21" s="15">
        <v>0</v>
      </c>
      <c r="E21" s="9">
        <v>0</v>
      </c>
      <c r="F21" s="9">
        <f t="shared" si="0"/>
        <v>0</v>
      </c>
      <c r="G21" s="11" t="str">
        <f t="shared" si="1"/>
        <v>-</v>
      </c>
      <c r="H21" s="12"/>
    </row>
    <row r="22" spans="1:9" ht="30" x14ac:dyDescent="0.25">
      <c r="A22" s="4" t="s">
        <v>43</v>
      </c>
      <c r="B22" s="14" t="s">
        <v>41</v>
      </c>
      <c r="C22" s="1" t="s">
        <v>51</v>
      </c>
      <c r="D22" s="9">
        <v>48954.132824</v>
      </c>
      <c r="E22" s="9">
        <v>0</v>
      </c>
      <c r="F22" s="9">
        <f t="shared" si="0"/>
        <v>-48954.132824</v>
      </c>
      <c r="G22" s="10">
        <f t="shared" si="1"/>
        <v>-1</v>
      </c>
      <c r="H22" s="12" t="str">
        <f>'ЛЭ 2010'!H24</f>
        <v>Дивиденды не начислены по факту в связи с отрицательным финансовым результатом</v>
      </c>
    </row>
    <row r="23" spans="1:9" ht="90" x14ac:dyDescent="0.25">
      <c r="A23" s="1" t="s">
        <v>45</v>
      </c>
      <c r="B23" s="14" t="s">
        <v>46</v>
      </c>
      <c r="C23" s="1" t="s">
        <v>51</v>
      </c>
      <c r="D23" s="9">
        <v>1188881.8162750858</v>
      </c>
      <c r="E23" s="9">
        <v>0</v>
      </c>
      <c r="F23" s="9">
        <f t="shared" si="0"/>
        <v>-1188881.8162750858</v>
      </c>
      <c r="G23" s="10">
        <f t="shared" si="1"/>
        <v>-1</v>
      </c>
      <c r="H23" s="12" t="str">
        <f>'ЛЭ 2010'!H25</f>
        <v>Данная статья при регулировании отражает расходы, своевременно не учтенные при регулировании предыдущих периодов и понесенные по факту. При отражении фактических итогов деятельности за период входят только в состав выручки, т.к. не являются расходами данного периода.</v>
      </c>
    </row>
    <row r="24" spans="1:9" ht="30" x14ac:dyDescent="0.25">
      <c r="A24" s="1" t="s">
        <v>47</v>
      </c>
      <c r="B24" s="14" t="s">
        <v>64</v>
      </c>
      <c r="C24" s="1" t="s">
        <v>51</v>
      </c>
      <c r="D24" s="9">
        <v>451597.18618920393</v>
      </c>
      <c r="E24" s="9">
        <v>438424.14500329999</v>
      </c>
      <c r="F24" s="9">
        <f t="shared" si="0"/>
        <v>-13173.041185903945</v>
      </c>
      <c r="G24" s="10">
        <f t="shared" si="1"/>
        <v>-2.9169892082509315E-2</v>
      </c>
      <c r="H24" s="17"/>
    </row>
    <row r="25" spans="1:9" ht="45" x14ac:dyDescent="0.25">
      <c r="A25" s="1" t="s">
        <v>48</v>
      </c>
      <c r="B25" s="14" t="s">
        <v>49</v>
      </c>
      <c r="C25" s="1" t="s">
        <v>51</v>
      </c>
      <c r="D25" s="9">
        <v>3917371.9600000009</v>
      </c>
      <c r="E25" s="16">
        <v>4793185.8502600007</v>
      </c>
      <c r="F25" s="9">
        <f t="shared" si="0"/>
        <v>875813.89025999978</v>
      </c>
      <c r="G25" s="10">
        <f t="shared" si="1"/>
        <v>0.22357179742002328</v>
      </c>
      <c r="H25" s="50" t="s">
        <v>63</v>
      </c>
    </row>
    <row r="26" spans="1:9" ht="45" x14ac:dyDescent="0.25">
      <c r="A26" s="1" t="s">
        <v>12</v>
      </c>
      <c r="B26" s="14" t="s">
        <v>50</v>
      </c>
      <c r="C26" s="1" t="s">
        <v>51</v>
      </c>
      <c r="D26" s="9">
        <v>3320512.3400000003</v>
      </c>
      <c r="E26" s="9">
        <v>4212797.8150800001</v>
      </c>
      <c r="F26" s="9">
        <f t="shared" si="0"/>
        <v>892285.47507999977</v>
      </c>
      <c r="G26" s="10">
        <f t="shared" si="1"/>
        <v>0.26871921670979232</v>
      </c>
      <c r="H26" s="51"/>
    </row>
  </sheetData>
  <mergeCells count="7">
    <mergeCell ref="H25:H26"/>
    <mergeCell ref="H2:H3"/>
    <mergeCell ref="B2:B3"/>
    <mergeCell ref="A2:A3"/>
    <mergeCell ref="C2:C3"/>
    <mergeCell ref="D2:E2"/>
    <mergeCell ref="F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zoomScale="85" zoomScaleNormal="85" workbookViewId="0">
      <selection activeCell="A32" sqref="A32:XFD34"/>
    </sheetView>
  </sheetViews>
  <sheetFormatPr defaultRowHeight="15" x14ac:dyDescent="0.25"/>
  <cols>
    <col min="1" max="1" width="7.140625" style="2" customWidth="1"/>
    <col min="2" max="2" width="43.7109375" style="2" customWidth="1"/>
    <col min="3" max="3" width="9.140625" style="2"/>
    <col min="4" max="4" width="15.140625" style="2" customWidth="1"/>
    <col min="5" max="5" width="15" style="2" customWidth="1"/>
    <col min="6" max="6" width="15.140625" style="2" customWidth="1"/>
    <col min="7" max="7" width="10.28515625" style="2" customWidth="1"/>
    <col min="8" max="8" width="57.28515625" style="2" customWidth="1"/>
  </cols>
  <sheetData>
    <row r="2" spans="1:9" ht="14.25" customHeight="1" x14ac:dyDescent="0.25">
      <c r="A2" s="52" t="s">
        <v>0</v>
      </c>
      <c r="B2" s="52" t="s">
        <v>1</v>
      </c>
      <c r="C2" s="52" t="s">
        <v>2</v>
      </c>
      <c r="D2" s="52">
        <v>2010</v>
      </c>
      <c r="E2" s="52"/>
      <c r="F2" s="52" t="s">
        <v>5</v>
      </c>
      <c r="G2" s="52"/>
      <c r="H2" s="52" t="s">
        <v>8</v>
      </c>
    </row>
    <row r="3" spans="1:9" x14ac:dyDescent="0.25">
      <c r="A3" s="52"/>
      <c r="B3" s="52"/>
      <c r="C3" s="52"/>
      <c r="D3" s="1" t="s">
        <v>3</v>
      </c>
      <c r="E3" s="1" t="s">
        <v>4</v>
      </c>
      <c r="F3" s="1" t="s">
        <v>6</v>
      </c>
      <c r="G3" s="1" t="s">
        <v>7</v>
      </c>
      <c r="H3" s="52"/>
    </row>
    <row r="4" spans="1:9" ht="30" x14ac:dyDescent="0.25">
      <c r="A4" s="1" t="s">
        <v>9</v>
      </c>
      <c r="B4" s="3" t="s">
        <v>10</v>
      </c>
      <c r="C4" s="1" t="s">
        <v>51</v>
      </c>
      <c r="D4" s="5">
        <v>7781743.0923620537</v>
      </c>
      <c r="E4" s="5">
        <v>6748306.1823859597</v>
      </c>
      <c r="F4" s="5">
        <f>E4-D4</f>
        <v>-1033436.909976094</v>
      </c>
      <c r="G4" s="6">
        <f>IF(D4=0,"-",F4/D4)</f>
        <v>-0.13280275353608556</v>
      </c>
      <c r="H4" s="12"/>
    </row>
    <row r="5" spans="1:9" ht="135" x14ac:dyDescent="0.25">
      <c r="A5" s="1" t="s">
        <v>12</v>
      </c>
      <c r="B5" s="14" t="s">
        <v>11</v>
      </c>
      <c r="C5" s="1" t="s">
        <v>51</v>
      </c>
      <c r="D5" s="9">
        <v>3636341.1806835732</v>
      </c>
      <c r="E5" s="9">
        <v>2323275.8080936559</v>
      </c>
      <c r="F5" s="9">
        <f t="shared" ref="F5:F26" si="0">E5-D5</f>
        <v>-1313065.3725899174</v>
      </c>
      <c r="G5" s="10">
        <f t="shared" ref="G5:G26" si="1">IF(D5=0,"-",F5/D5)</f>
        <v>-0.36109520733780054</v>
      </c>
      <c r="H5" s="12" t="str">
        <f>'ЛЭ 2010'!H7</f>
        <v>Собственная выручка рассчитывается как разница котловой выручки и расходов на содержание сетей смежных сетевых компаний и платы за услуги ОАО «ФСК ЕЭС». Снижение выручки связано учетом при регулировании не в полном объем платы за услуги ОАО «ФСК ЕЭС» в связи с разногласиями регулирующих органов по формированию объема потерь в сетях ЕНЭС и их распределению между субъектами РФ (Санкт-Петербургом и Ленинградской областью)</v>
      </c>
    </row>
    <row r="6" spans="1:9" x14ac:dyDescent="0.25">
      <c r="A6" s="1" t="s">
        <v>13</v>
      </c>
      <c r="B6" s="14" t="s">
        <v>14</v>
      </c>
      <c r="C6" s="1" t="s">
        <v>51</v>
      </c>
      <c r="D6" s="9">
        <v>3116806.6810910748</v>
      </c>
      <c r="E6" s="9">
        <v>3959531.5243672272</v>
      </c>
      <c r="F6" s="9">
        <f t="shared" si="0"/>
        <v>842724.84327615239</v>
      </c>
      <c r="G6" s="10">
        <f t="shared" si="1"/>
        <v>0.27038085114125415</v>
      </c>
      <c r="H6" s="12"/>
    </row>
    <row r="7" spans="1:9" x14ac:dyDescent="0.25">
      <c r="A7" s="1" t="s">
        <v>15</v>
      </c>
      <c r="B7" s="14" t="s">
        <v>16</v>
      </c>
      <c r="C7" s="1" t="s">
        <v>51</v>
      </c>
      <c r="D7" s="9">
        <v>166389.07</v>
      </c>
      <c r="E7" s="9">
        <v>185041.72563490001</v>
      </c>
      <c r="F7" s="9">
        <f t="shared" si="0"/>
        <v>18652.655634900002</v>
      </c>
      <c r="G7" s="10">
        <f t="shared" si="1"/>
        <v>0.11210264974075522</v>
      </c>
      <c r="H7" s="12"/>
    </row>
    <row r="8" spans="1:9" x14ac:dyDescent="0.25">
      <c r="A8" s="1" t="s">
        <v>17</v>
      </c>
      <c r="B8" s="14" t="s">
        <v>18</v>
      </c>
      <c r="C8" s="1" t="s">
        <v>51</v>
      </c>
      <c r="D8" s="9">
        <v>70807.199999999997</v>
      </c>
      <c r="E8" s="9">
        <v>71549.731151999993</v>
      </c>
      <c r="F8" s="9">
        <f t="shared" si="0"/>
        <v>742.53115199999593</v>
      </c>
      <c r="G8" s="10">
        <f t="shared" si="1"/>
        <v>1.0486661695420748E-2</v>
      </c>
      <c r="H8" s="12"/>
    </row>
    <row r="9" spans="1:9" ht="105" x14ac:dyDescent="0.25">
      <c r="A9" s="1" t="s">
        <v>19</v>
      </c>
      <c r="B9" s="14" t="s">
        <v>20</v>
      </c>
      <c r="C9" s="1" t="s">
        <v>51</v>
      </c>
      <c r="D9" s="9">
        <v>870395.50827841321</v>
      </c>
      <c r="E9" s="9">
        <v>1171128.9807380927</v>
      </c>
      <c r="F9" s="9">
        <f t="shared" si="0"/>
        <v>300733.47245967947</v>
      </c>
      <c r="G9" s="10">
        <f t="shared" si="1"/>
        <v>0.34551358503045482</v>
      </c>
      <c r="H9" s="12" t="str">
        <f>'ЛЭ 2010'!H11</f>
        <v>Превышение расходов связано с неполным учетом численности персонала (в т.ч. в связи с разногласиями регулирующих органов по ее распределению между субъектами РФ) и установлением уровня средней заработной платы ОАО «Ленэнерго» ниже среднемесячной заработной платы по аналогичным производственным отраслям г. Санкт-Петербурга и Ленинградской области</v>
      </c>
    </row>
    <row r="10" spans="1:9" x14ac:dyDescent="0.25">
      <c r="A10" s="18" t="s">
        <v>69</v>
      </c>
      <c r="B10" s="14" t="s">
        <v>18</v>
      </c>
      <c r="C10" s="1" t="s">
        <v>51</v>
      </c>
      <c r="D10" s="9">
        <v>36917.135368194387</v>
      </c>
      <c r="E10" s="9">
        <v>56168.148168</v>
      </c>
      <c r="F10" s="9">
        <f t="shared" si="0"/>
        <v>19251.012799805612</v>
      </c>
      <c r="G10" s="10">
        <f t="shared" si="1"/>
        <v>0.52146550938486802</v>
      </c>
      <c r="H10" s="12"/>
    </row>
    <row r="11" spans="1:9" ht="75" x14ac:dyDescent="0.25">
      <c r="A11" s="4" t="s">
        <v>22</v>
      </c>
      <c r="B11" s="14" t="s">
        <v>23</v>
      </c>
      <c r="C11" s="1" t="s">
        <v>51</v>
      </c>
      <c r="D11" s="9">
        <v>1095188.1612750988</v>
      </c>
      <c r="E11" s="9">
        <v>1539040.0148652585</v>
      </c>
      <c r="F11" s="9">
        <f t="shared" si="0"/>
        <v>443851.85359015968</v>
      </c>
      <c r="G11" s="10">
        <f t="shared" si="1"/>
        <v>0.4052745174613599</v>
      </c>
      <c r="H11" s="12" t="str">
        <f>'ЛЭ 2010'!H13</f>
        <v>При утверждении тарифов регуляторами не учитывались в полном объеме фактические амортизационные отчисления за предыдущие периоды и плановые вводы основных средств в соответствии с утвержденной инвестиционной программой.</v>
      </c>
    </row>
    <row r="12" spans="1:9" x14ac:dyDescent="0.25">
      <c r="A12" s="1" t="s">
        <v>24</v>
      </c>
      <c r="B12" s="14" t="s">
        <v>25</v>
      </c>
      <c r="C12" s="1" t="s">
        <v>51</v>
      </c>
      <c r="D12" s="9">
        <f>D6-D7-D9-D11</f>
        <v>984833.94153756299</v>
      </c>
      <c r="E12" s="9">
        <f>E6-E7-E9-E11</f>
        <v>1064320.8031289761</v>
      </c>
      <c r="F12" s="9">
        <f t="shared" si="0"/>
        <v>79486.861591413151</v>
      </c>
      <c r="G12" s="10">
        <f t="shared" si="1"/>
        <v>8.0710928247776495E-2</v>
      </c>
      <c r="H12" s="12"/>
    </row>
    <row r="13" spans="1:9" ht="105" x14ac:dyDescent="0.25">
      <c r="A13" s="1" t="s">
        <v>26</v>
      </c>
      <c r="B13" s="14" t="s">
        <v>28</v>
      </c>
      <c r="C13" s="1" t="s">
        <v>51</v>
      </c>
      <c r="D13" s="9">
        <v>209750.75492000001</v>
      </c>
      <c r="E13" s="9">
        <v>188678.31066915626</v>
      </c>
      <c r="F13" s="9">
        <f t="shared" si="0"/>
        <v>-21072.44425084375</v>
      </c>
      <c r="G13" s="10">
        <f t="shared" si="1"/>
        <v>-0.10046421172062472</v>
      </c>
      <c r="H13" s="12" t="str">
        <f>'СПб 2010'!H13</f>
        <v>Снижение затрат  по причине  изменения  условий договора аренды  офисных помещений,   для размещения Исполнительного аппарата. 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 (Другие прочие расходы).</v>
      </c>
    </row>
    <row r="14" spans="1:9" ht="90" x14ac:dyDescent="0.25">
      <c r="A14" s="1" t="s">
        <v>27</v>
      </c>
      <c r="B14" s="14" t="s">
        <v>29</v>
      </c>
      <c r="C14" s="1" t="s">
        <v>51</v>
      </c>
      <c r="D14" s="9">
        <v>67595.12000000001</v>
      </c>
      <c r="E14" s="9">
        <v>52734.120108914285</v>
      </c>
      <c r="F14" s="9">
        <f t="shared" si="0"/>
        <v>-14860.999891085725</v>
      </c>
      <c r="G14" s="10">
        <f t="shared" si="1"/>
        <v>-0.21985314755097296</v>
      </c>
      <c r="H14" s="17" t="s">
        <v>70</v>
      </c>
    </row>
    <row r="15" spans="1:9" ht="90" x14ac:dyDescent="0.25">
      <c r="A15" s="1" t="s">
        <v>30</v>
      </c>
      <c r="B15" s="14" t="s">
        <v>31</v>
      </c>
      <c r="C15" s="1" t="s">
        <v>51</v>
      </c>
      <c r="D15" s="9">
        <f>D12-D13-D14</f>
        <v>707488.06661756302</v>
      </c>
      <c r="E15" s="9">
        <f>E12-E13-E14</f>
        <v>822908.37235090556</v>
      </c>
      <c r="F15" s="9">
        <f t="shared" si="0"/>
        <v>115420.30573334254</v>
      </c>
      <c r="G15" s="10">
        <f t="shared" si="1"/>
        <v>0.16314099301371493</v>
      </c>
      <c r="H15" s="17" t="s">
        <v>68</v>
      </c>
    </row>
    <row r="16" spans="1:9" ht="60" x14ac:dyDescent="0.25">
      <c r="A16" s="1" t="s">
        <v>32</v>
      </c>
      <c r="B16" s="14" t="s">
        <v>33</v>
      </c>
      <c r="C16" s="1" t="s">
        <v>51</v>
      </c>
      <c r="D16" s="9">
        <v>293843.56959249999</v>
      </c>
      <c r="E16" s="9">
        <f>E5-E6</f>
        <v>-1636255.7162735714</v>
      </c>
      <c r="F16" s="9">
        <f t="shared" si="0"/>
        <v>-1930099.2858660715</v>
      </c>
      <c r="G16" s="10">
        <f t="shared" si="1"/>
        <v>-6.5684584778993749</v>
      </c>
      <c r="H16" s="12" t="str">
        <f>'ЛЭ 2010'!H18</f>
        <v>Снижение прибыли до налогообложения связано с недополучением выручки относительно учтенной регуляторами и превышением экономически обоснованных расходов над утвержденными (п. 1.1)</v>
      </c>
      <c r="I16" s="7"/>
    </row>
    <row r="17" spans="1:8" ht="30" x14ac:dyDescent="0.25">
      <c r="A17" s="4" t="s">
        <v>34</v>
      </c>
      <c r="B17" s="14" t="s">
        <v>35</v>
      </c>
      <c r="C17" s="1" t="s">
        <v>51</v>
      </c>
      <c r="D17" s="9">
        <v>24329.281918500001</v>
      </c>
      <c r="E17" s="9">
        <v>6.8777229644183535E-3</v>
      </c>
      <c r="F17" s="9">
        <f t="shared" si="0"/>
        <v>-24329.275040777036</v>
      </c>
      <c r="G17" s="10">
        <f t="shared" si="1"/>
        <v>-0.99999971730678339</v>
      </c>
      <c r="H17" s="12" t="str">
        <f>'ЛЭ 2010'!H19</f>
        <v>Налог на прибыль не начислен по факту в связи с отрицательным финансовым результатом</v>
      </c>
    </row>
    <row r="18" spans="1:8" ht="120" x14ac:dyDescent="0.25">
      <c r="A18" s="4" t="s">
        <v>36</v>
      </c>
      <c r="B18" s="14" t="s">
        <v>44</v>
      </c>
      <c r="C18" s="1"/>
      <c r="D18" s="9">
        <f>D16-D17-D19</f>
        <v>269514.28767399996</v>
      </c>
      <c r="E18" s="9">
        <v>869954.59486671467</v>
      </c>
      <c r="F18" s="9">
        <f t="shared" si="0"/>
        <v>600440.30719271465</v>
      </c>
      <c r="G18" s="10">
        <f t="shared" si="1"/>
        <v>2.2278607652852798</v>
      </c>
      <c r="H18" s="12" t="str">
        <f>'ЛЭ 2010'!H20</f>
        <v>Превышение расходов связано с неполным учетом процентов на обслуживание заемных средств (в т.ч. в связи с разногласиями регулирующих органов по их распределению между субъектами РФ), расходов на ликвидацию последствий чрезвычайных ситуаций и расходов на исполнение обязательств ОАО «Ленэнерго» по коллективному договору и отраслевому тарифному соглашению в электроэнергетике</v>
      </c>
    </row>
    <row r="19" spans="1:8" ht="75" x14ac:dyDescent="0.25">
      <c r="A19" s="4" t="s">
        <v>53</v>
      </c>
      <c r="B19" s="14" t="s">
        <v>37</v>
      </c>
      <c r="C19" s="1" t="s">
        <v>51</v>
      </c>
      <c r="D19" s="9">
        <f>SUM(D20:D22)</f>
        <v>0</v>
      </c>
      <c r="E19" s="9">
        <f>E16-E18</f>
        <v>-2506210.3111402858</v>
      </c>
      <c r="F19" s="9">
        <f t="shared" si="0"/>
        <v>-2506210.3111402858</v>
      </c>
      <c r="G19" s="10" t="str">
        <f t="shared" si="1"/>
        <v>-</v>
      </c>
      <c r="H19" s="12" t="str">
        <f>'ЛЭ 2010'!H21</f>
        <v>Снижение чистой прибыли до налогообложения связано с недополучением выручки относительно учтенной регуляторами и превышением экономически обоснованных расходов из себестоимости и прибыли над утвержденными (п.1.1, 1.2.2.)</v>
      </c>
    </row>
    <row r="20" spans="1:8" ht="30" x14ac:dyDescent="0.25">
      <c r="A20" s="4" t="s">
        <v>38</v>
      </c>
      <c r="B20" s="14" t="s">
        <v>39</v>
      </c>
      <c r="C20" s="1" t="s">
        <v>51</v>
      </c>
      <c r="D20" s="9">
        <v>0</v>
      </c>
      <c r="E20" s="9">
        <v>0</v>
      </c>
      <c r="F20" s="9">
        <f t="shared" si="0"/>
        <v>0</v>
      </c>
      <c r="G20" s="10" t="str">
        <f t="shared" si="1"/>
        <v>-</v>
      </c>
      <c r="H20" s="12"/>
    </row>
    <row r="21" spans="1:8" ht="30" x14ac:dyDescent="0.25">
      <c r="A21" s="4" t="s">
        <v>42</v>
      </c>
      <c r="B21" s="14" t="s">
        <v>40</v>
      </c>
      <c r="C21" s="1" t="s">
        <v>51</v>
      </c>
      <c r="D21" s="9">
        <v>0</v>
      </c>
      <c r="E21" s="9">
        <v>0</v>
      </c>
      <c r="F21" s="9">
        <f t="shared" si="0"/>
        <v>0</v>
      </c>
      <c r="G21" s="10" t="str">
        <f t="shared" si="1"/>
        <v>-</v>
      </c>
      <c r="H21" s="12"/>
    </row>
    <row r="22" spans="1:8" x14ac:dyDescent="0.25">
      <c r="A22" s="4" t="s">
        <v>43</v>
      </c>
      <c r="B22" s="14" t="s">
        <v>41</v>
      </c>
      <c r="C22" s="1" t="s">
        <v>51</v>
      </c>
      <c r="D22" s="9">
        <v>0</v>
      </c>
      <c r="E22" s="9"/>
      <c r="F22" s="9">
        <f t="shared" si="0"/>
        <v>0</v>
      </c>
      <c r="G22" s="10" t="str">
        <f t="shared" si="1"/>
        <v>-</v>
      </c>
      <c r="H22" s="12"/>
    </row>
    <row r="23" spans="1:8" ht="90" x14ac:dyDescent="0.25">
      <c r="A23" s="1" t="s">
        <v>45</v>
      </c>
      <c r="B23" s="14" t="s">
        <v>46</v>
      </c>
      <c r="C23" s="1" t="s">
        <v>51</v>
      </c>
      <c r="D23" s="9">
        <v>225690.93</v>
      </c>
      <c r="E23" s="9">
        <v>0</v>
      </c>
      <c r="F23" s="9">
        <f t="shared" si="0"/>
        <v>-225690.93</v>
      </c>
      <c r="G23" s="10">
        <f t="shared" si="1"/>
        <v>-1</v>
      </c>
      <c r="H23" s="12" t="str">
        <f>'ЛЭ 2010'!H25</f>
        <v>Данная статья при регулировании отражает расходы, своевременно не учтенные при регулировании предыдущих периодов и понесенные по факту. При отражении фактических итогов деятельности за период входят только в состав выручки, т.к. не являются расходами данного периода.</v>
      </c>
    </row>
    <row r="24" spans="1:8" ht="60" x14ac:dyDescent="0.25">
      <c r="A24" s="1" t="s">
        <v>47</v>
      </c>
      <c r="B24" s="14" t="s">
        <v>64</v>
      </c>
      <c r="C24" s="1" t="s">
        <v>51</v>
      </c>
      <c r="D24" s="9">
        <v>296849.63536819437</v>
      </c>
      <c r="E24" s="9">
        <v>332054.6253367</v>
      </c>
      <c r="F24" s="9">
        <f t="shared" si="0"/>
        <v>35204.98996850563</v>
      </c>
      <c r="G24" s="10">
        <f t="shared" si="1"/>
        <v>0.11859536200824193</v>
      </c>
      <c r="H24" s="17" t="s">
        <v>72</v>
      </c>
    </row>
    <row r="25" spans="1:8" ht="45" x14ac:dyDescent="0.25">
      <c r="A25" s="1" t="s">
        <v>48</v>
      </c>
      <c r="B25" s="14" t="s">
        <v>49</v>
      </c>
      <c r="C25" s="1" t="s">
        <v>51</v>
      </c>
      <c r="D25" s="9">
        <v>1683624.7330677346</v>
      </c>
      <c r="E25" s="9">
        <v>2153662.2105899998</v>
      </c>
      <c r="F25" s="9">
        <f t="shared" si="0"/>
        <v>470037.47752226517</v>
      </c>
      <c r="G25" s="10">
        <f t="shared" si="1"/>
        <v>0.27918185584373623</v>
      </c>
      <c r="H25" s="53" t="s">
        <v>61</v>
      </c>
    </row>
    <row r="26" spans="1:8" ht="45" x14ac:dyDescent="0.25">
      <c r="A26" s="1" t="s">
        <v>12</v>
      </c>
      <c r="B26" s="14" t="s">
        <v>50</v>
      </c>
      <c r="C26" s="1" t="s">
        <v>51</v>
      </c>
      <c r="D26" s="9">
        <v>1166243.7877877345</v>
      </c>
      <c r="E26" s="9">
        <v>1652561.3584700001</v>
      </c>
      <c r="F26" s="9">
        <f t="shared" si="0"/>
        <v>486317.57068226556</v>
      </c>
      <c r="G26" s="10">
        <f t="shared" si="1"/>
        <v>0.41699477911455263</v>
      </c>
      <c r="H26" s="54"/>
    </row>
  </sheetData>
  <mergeCells count="7">
    <mergeCell ref="H2:H3"/>
    <mergeCell ref="H25:H26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opLeftCell="A25" zoomScale="85" zoomScaleNormal="85" workbookViewId="0">
      <selection activeCell="A32" sqref="A32:XFD34"/>
    </sheetView>
  </sheetViews>
  <sheetFormatPr defaultRowHeight="15" x14ac:dyDescent="0.25"/>
  <cols>
    <col min="1" max="1" width="7.140625" style="2" customWidth="1"/>
    <col min="2" max="2" width="34.42578125" style="2" customWidth="1"/>
    <col min="3" max="3" width="9.140625" style="2"/>
    <col min="4" max="4" width="12.5703125" style="2" customWidth="1"/>
    <col min="5" max="5" width="13.5703125" style="2" customWidth="1"/>
    <col min="6" max="6" width="13.85546875" style="2" customWidth="1"/>
    <col min="7" max="7" width="9.140625" style="2"/>
    <col min="8" max="8" width="72.42578125" style="13" customWidth="1"/>
    <col min="9" max="9" width="9.5703125" bestFit="1" customWidth="1"/>
    <col min="10" max="10" width="15.7109375" bestFit="1" customWidth="1"/>
  </cols>
  <sheetData>
    <row r="1" spans="1:10" ht="18.75" x14ac:dyDescent="0.3">
      <c r="B1" s="20" t="s">
        <v>73</v>
      </c>
    </row>
    <row r="4" spans="1:10" ht="14.25" customHeight="1" x14ac:dyDescent="0.25">
      <c r="A4" s="52" t="s">
        <v>0</v>
      </c>
      <c r="B4" s="52" t="s">
        <v>1</v>
      </c>
      <c r="C4" s="52" t="s">
        <v>2</v>
      </c>
      <c r="D4" s="52" t="s">
        <v>130</v>
      </c>
      <c r="E4" s="52"/>
      <c r="F4" s="52" t="s">
        <v>5</v>
      </c>
      <c r="G4" s="52"/>
      <c r="H4" s="55" t="s">
        <v>8</v>
      </c>
    </row>
    <row r="5" spans="1:10" x14ac:dyDescent="0.25">
      <c r="A5" s="52"/>
      <c r="B5" s="52"/>
      <c r="C5" s="52"/>
      <c r="D5" s="1" t="s">
        <v>3</v>
      </c>
      <c r="E5" s="1" t="s">
        <v>4</v>
      </c>
      <c r="F5" s="1" t="s">
        <v>6</v>
      </c>
      <c r="G5" s="1" t="s">
        <v>7</v>
      </c>
      <c r="H5" s="56"/>
    </row>
    <row r="6" spans="1:10" ht="30" x14ac:dyDescent="0.25">
      <c r="A6" s="1" t="s">
        <v>9</v>
      </c>
      <c r="B6" s="14" t="s">
        <v>10</v>
      </c>
      <c r="C6" s="1" t="s">
        <v>51</v>
      </c>
      <c r="D6" s="9">
        <f>'СПб 2010'!D4+'ЛО 2010'!D4</f>
        <v>18540465.947646096</v>
      </c>
      <c r="E6" s="9">
        <f>'СПб 2010'!E4+'ЛО 2010'!E4</f>
        <v>16926054.842440002</v>
      </c>
      <c r="F6" s="9">
        <f>E6-D6</f>
        <v>-1614411.1052060947</v>
      </c>
      <c r="G6" s="10">
        <f>IF(D6=0,"-",F6/D6)</f>
        <v>-8.7075001769902169E-2</v>
      </c>
      <c r="H6" s="12" t="s">
        <v>134</v>
      </c>
      <c r="J6" s="8"/>
    </row>
    <row r="7" spans="1:10" ht="105" x14ac:dyDescent="0.25">
      <c r="A7" s="1" t="s">
        <v>12</v>
      </c>
      <c r="B7" s="14" t="s">
        <v>11</v>
      </c>
      <c r="C7" s="1" t="s">
        <v>51</v>
      </c>
      <c r="D7" s="9">
        <f>'СПб 2010'!D5+'ЛО 2010'!D5</f>
        <v>9374945.3359676152</v>
      </c>
      <c r="E7" s="9">
        <f>'СПб 2010'!E5+'ЛО 2010'!E5</f>
        <v>7634331.1154010901</v>
      </c>
      <c r="F7" s="9">
        <f t="shared" ref="F7:F28" si="0">E7-D7</f>
        <v>-1740614.2205665251</v>
      </c>
      <c r="G7" s="10">
        <f t="shared" ref="G7:G28" si="1">IF(D7=0,"-",F7/D7)</f>
        <v>-0.18566659945082989</v>
      </c>
      <c r="H7" s="12" t="s">
        <v>54</v>
      </c>
    </row>
    <row r="8" spans="1:10" x14ac:dyDescent="0.25">
      <c r="A8" s="1" t="s">
        <v>13</v>
      </c>
      <c r="B8" s="14" t="s">
        <v>14</v>
      </c>
      <c r="C8" s="1" t="s">
        <v>51</v>
      </c>
      <c r="D8" s="9">
        <f>'СПб 2010'!D6+'ЛО 2010'!D6</f>
        <v>7041814.8878332349</v>
      </c>
      <c r="E8" s="9">
        <f>'СПб 2010'!E6+'ЛО 2010'!E6</f>
        <v>9873583.3456197567</v>
      </c>
      <c r="F8" s="9">
        <f t="shared" si="0"/>
        <v>2831768.4577865219</v>
      </c>
      <c r="G8" s="10">
        <f t="shared" si="1"/>
        <v>0.40213616842999073</v>
      </c>
      <c r="H8" s="12"/>
    </row>
    <row r="9" spans="1:10" x14ac:dyDescent="0.25">
      <c r="A9" s="1" t="s">
        <v>15</v>
      </c>
      <c r="B9" s="14" t="s">
        <v>16</v>
      </c>
      <c r="C9" s="1" t="s">
        <v>51</v>
      </c>
      <c r="D9" s="9">
        <f>'СПб 2010'!D7+'ЛО 2010'!D7</f>
        <v>362278.28968507581</v>
      </c>
      <c r="E9" s="9">
        <f>'СПб 2010'!E7+'ЛО 2010'!E7</f>
        <v>349539.00513000001</v>
      </c>
      <c r="F9" s="9">
        <f t="shared" si="0"/>
        <v>-12739.284555075807</v>
      </c>
      <c r="G9" s="10">
        <f t="shared" si="1"/>
        <v>-3.5164360983789326E-2</v>
      </c>
      <c r="H9" s="12"/>
    </row>
    <row r="10" spans="1:10" x14ac:dyDescent="0.25">
      <c r="A10" s="1" t="s">
        <v>17</v>
      </c>
      <c r="B10" s="14" t="s">
        <v>18</v>
      </c>
      <c r="C10" s="1" t="s">
        <v>51</v>
      </c>
      <c r="D10" s="9">
        <f>'СПб 2010'!D8+'ЛО 2010'!D8</f>
        <v>157239.9511362217</v>
      </c>
      <c r="E10" s="9">
        <f>'СПб 2010'!E8+'ЛО 2010'!E8</f>
        <v>145612.69417</v>
      </c>
      <c r="F10" s="9">
        <f t="shared" si="0"/>
        <v>-11627.256966221699</v>
      </c>
      <c r="G10" s="10">
        <f t="shared" si="1"/>
        <v>-7.3945946193716736E-2</v>
      </c>
      <c r="H10" s="12"/>
    </row>
    <row r="11" spans="1:10" ht="75" x14ac:dyDescent="0.25">
      <c r="A11" s="1" t="s">
        <v>19</v>
      </c>
      <c r="B11" s="14" t="s">
        <v>20</v>
      </c>
      <c r="C11" s="1" t="s">
        <v>51</v>
      </c>
      <c r="D11" s="9">
        <f>'СПб 2010'!D9+'ЛО 2010'!D9</f>
        <v>1801023.3262981141</v>
      </c>
      <c r="E11" s="9">
        <f>'СПб 2010'!E9+'ЛО 2010'!E9</f>
        <v>2474917.3611400002</v>
      </c>
      <c r="F11" s="9">
        <f t="shared" si="0"/>
        <v>673894.03484188602</v>
      </c>
      <c r="G11" s="10">
        <f t="shared" si="1"/>
        <v>0.37417285217900603</v>
      </c>
      <c r="H11" s="12" t="s">
        <v>135</v>
      </c>
    </row>
    <row r="12" spans="1:10" x14ac:dyDescent="0.25">
      <c r="A12" s="1" t="s">
        <v>21</v>
      </c>
      <c r="B12" s="14" t="s">
        <v>18</v>
      </c>
      <c r="C12" s="1" t="s">
        <v>51</v>
      </c>
      <c r="D12" s="9">
        <f>'СПб 2010'!D10+'ЛО 2010'!D10</f>
        <v>95231.384231972668</v>
      </c>
      <c r="E12" s="9">
        <f>'СПб 2010'!E10+'ЛО 2010'!E10</f>
        <v>109606.25560999999</v>
      </c>
      <c r="F12" s="9">
        <f t="shared" si="0"/>
        <v>14374.871378027325</v>
      </c>
      <c r="G12" s="10">
        <f t="shared" si="1"/>
        <v>0.1509467860197411</v>
      </c>
      <c r="H12" s="12"/>
    </row>
    <row r="13" spans="1:10" ht="60" x14ac:dyDescent="0.25">
      <c r="A13" s="4" t="s">
        <v>22</v>
      </c>
      <c r="B13" s="14" t="s">
        <v>23</v>
      </c>
      <c r="C13" s="1" t="s">
        <v>51</v>
      </c>
      <c r="D13" s="9">
        <f>'СПб 2010'!D11+'ЛО 2010'!D11</f>
        <v>2732866.0012750989</v>
      </c>
      <c r="E13" s="9">
        <f>'СПб 2010'!E11+'ЛО 2010'!E11</f>
        <v>4103285.8693500003</v>
      </c>
      <c r="F13" s="9">
        <f t="shared" si="0"/>
        <v>1370419.8680749014</v>
      </c>
      <c r="G13" s="10">
        <f t="shared" si="1"/>
        <v>0.50145885946676194</v>
      </c>
      <c r="H13" s="12" t="s">
        <v>136</v>
      </c>
    </row>
    <row r="14" spans="1:10" x14ac:dyDescent="0.25">
      <c r="A14" s="1" t="s">
        <v>24</v>
      </c>
      <c r="B14" s="14" t="s">
        <v>25</v>
      </c>
      <c r="C14" s="1" t="s">
        <v>51</v>
      </c>
      <c r="D14" s="9">
        <f>'СПб 2010'!D12+'ЛО 2010'!D12</f>
        <v>2145647.270574946</v>
      </c>
      <c r="E14" s="9">
        <f>'СПб 2010'!E12+'ЛО 2010'!E12</f>
        <v>2945841.1099997563</v>
      </c>
      <c r="F14" s="9">
        <f t="shared" si="0"/>
        <v>800193.83942481037</v>
      </c>
      <c r="G14" s="10">
        <f t="shared" si="1"/>
        <v>0.37293820396229016</v>
      </c>
      <c r="H14" s="12"/>
    </row>
    <row r="15" spans="1:10" ht="16.5" customHeight="1" x14ac:dyDescent="0.25">
      <c r="A15" s="1" t="s">
        <v>26</v>
      </c>
      <c r="B15" s="14" t="s">
        <v>28</v>
      </c>
      <c r="C15" s="1" t="s">
        <v>51</v>
      </c>
      <c r="D15" s="9">
        <f>'СПб 2010'!D13+'ЛО 2010'!D13</f>
        <v>491606.98884348734</v>
      </c>
      <c r="E15" s="9">
        <f>'СПб 2010'!E13+'ЛО 2010'!E13</f>
        <v>425519.97596000007</v>
      </c>
      <c r="F15" s="9">
        <f t="shared" si="0"/>
        <v>-66087.012883487274</v>
      </c>
      <c r="G15" s="10">
        <f t="shared" si="1"/>
        <v>-0.13443058049064344</v>
      </c>
      <c r="H15" s="30" t="str">
        <f>'СПб 2010'!H13</f>
        <v>Снижение затрат  по причине  изменения  условий договора аренды  офисных помещений,   для размещения Исполнительного аппарата. Затраты, связанные с комплексным обслуживанием здания, исключены из расчетной части арендной платы по договору аренды и учитываются в составе расходов на содержание здания (Другие прочие расходы).</v>
      </c>
    </row>
    <row r="16" spans="1:10" x14ac:dyDescent="0.25">
      <c r="A16" s="1" t="s">
        <v>27</v>
      </c>
      <c r="B16" s="14" t="s">
        <v>29</v>
      </c>
      <c r="C16" s="1" t="s">
        <v>51</v>
      </c>
      <c r="D16" s="9">
        <f>'СПб 2010'!D14+'ЛО 2010'!D14</f>
        <v>118106.38667297277</v>
      </c>
      <c r="E16" s="9">
        <f>'СПб 2010'!E14+'ЛО 2010'!E14</f>
        <v>106212.35156000001</v>
      </c>
      <c r="F16" s="9">
        <f t="shared" si="0"/>
        <v>-11894.035112972764</v>
      </c>
      <c r="G16" s="10">
        <f t="shared" si="1"/>
        <v>-0.10070611292094139</v>
      </c>
      <c r="H16" s="12"/>
    </row>
    <row r="17" spans="1:9" ht="60" x14ac:dyDescent="0.25">
      <c r="A17" s="1" t="s">
        <v>30</v>
      </c>
      <c r="B17" s="14" t="s">
        <v>31</v>
      </c>
      <c r="C17" s="1" t="s">
        <v>51</v>
      </c>
      <c r="D17" s="9">
        <f>'СПб 2010'!D15+'ЛО 2010'!D15</f>
        <v>1535933.8950584857</v>
      </c>
      <c r="E17" s="9">
        <f>'СПб 2010'!E15+'ЛО 2010'!E15</f>
        <v>2414108.782479756</v>
      </c>
      <c r="F17" s="9">
        <f t="shared" si="0"/>
        <v>878174.88742127037</v>
      </c>
      <c r="G17" s="10">
        <f t="shared" si="1"/>
        <v>0.57175304890828715</v>
      </c>
      <c r="H17" s="12" t="s">
        <v>137</v>
      </c>
    </row>
    <row r="18" spans="1:9" ht="45" x14ac:dyDescent="0.25">
      <c r="A18" s="1" t="s">
        <v>32</v>
      </c>
      <c r="B18" s="14" t="s">
        <v>33</v>
      </c>
      <c r="C18" s="1" t="s">
        <v>51</v>
      </c>
      <c r="D18" s="9">
        <f>'СПб 2010'!D16+'ЛО 2010'!D16</f>
        <v>918557.70185929444</v>
      </c>
      <c r="E18" s="9">
        <f>'СПб 2010'!E16+'ЛО 2010'!E16</f>
        <v>-2239252.2302186657</v>
      </c>
      <c r="F18" s="9">
        <f t="shared" si="0"/>
        <v>-3157809.9320779601</v>
      </c>
      <c r="G18" s="10">
        <f t="shared" si="1"/>
        <v>-3.4377915787827953</v>
      </c>
      <c r="H18" s="12" t="s">
        <v>55</v>
      </c>
      <c r="I18" s="7"/>
    </row>
    <row r="19" spans="1:9" ht="30" x14ac:dyDescent="0.25">
      <c r="A19" s="4" t="s">
        <v>34</v>
      </c>
      <c r="B19" s="14" t="s">
        <v>35</v>
      </c>
      <c r="C19" s="1" t="s">
        <v>51</v>
      </c>
      <c r="D19" s="9">
        <f>'СПб 2010'!D17+'ЛО 2010'!D17</f>
        <v>50336.396278260181</v>
      </c>
      <c r="E19" s="9">
        <f>'СПб 2010'!E17+'ЛО 2010'!E17</f>
        <v>6.8777229644183535E-3</v>
      </c>
      <c r="F19" s="9">
        <f t="shared" si="0"/>
        <v>-50336.389400537213</v>
      </c>
      <c r="G19" s="10">
        <f t="shared" si="1"/>
        <v>-0.99999986336481206</v>
      </c>
      <c r="H19" s="12" t="s">
        <v>56</v>
      </c>
    </row>
    <row r="20" spans="1:9" ht="90" x14ac:dyDescent="0.25">
      <c r="A20" s="4" t="s">
        <v>36</v>
      </c>
      <c r="B20" s="14" t="s">
        <v>52</v>
      </c>
      <c r="C20" s="19" t="s">
        <v>51</v>
      </c>
      <c r="D20" s="9">
        <f>'СПб 2010'!D18+'ЛО 2010'!D18</f>
        <v>819267.17275703419</v>
      </c>
      <c r="E20" s="9">
        <f>'СПб 2010'!E18+'ЛО 2010'!E18</f>
        <v>1537153.0832891003</v>
      </c>
      <c r="F20" s="9">
        <f t="shared" si="0"/>
        <v>717885.91053206613</v>
      </c>
      <c r="G20" s="10">
        <f t="shared" si="1"/>
        <v>0.87625372333204155</v>
      </c>
      <c r="H20" s="12" t="s">
        <v>133</v>
      </c>
    </row>
    <row r="21" spans="1:9" ht="60" x14ac:dyDescent="0.25">
      <c r="A21" s="4" t="s">
        <v>53</v>
      </c>
      <c r="B21" s="14" t="s">
        <v>37</v>
      </c>
      <c r="C21" s="1" t="s">
        <v>51</v>
      </c>
      <c r="D21" s="9">
        <f>'СПб 2010'!D19+'ЛО 2010'!D19</f>
        <v>48954.132824</v>
      </c>
      <c r="E21" s="9">
        <f>'СПб 2010'!E19+'ЛО 2010'!E19</f>
        <v>-3776405.3135077655</v>
      </c>
      <c r="F21" s="9">
        <f t="shared" si="0"/>
        <v>-3825359.4463317655</v>
      </c>
      <c r="G21" s="10">
        <f t="shared" si="1"/>
        <v>-78.141705830735589</v>
      </c>
      <c r="H21" s="12" t="s">
        <v>57</v>
      </c>
    </row>
    <row r="22" spans="1:9" ht="30" x14ac:dyDescent="0.25">
      <c r="A22" s="4" t="s">
        <v>38</v>
      </c>
      <c r="B22" s="14" t="s">
        <v>39</v>
      </c>
      <c r="C22" s="1" t="s">
        <v>51</v>
      </c>
      <c r="D22" s="9">
        <f>'СПб 2010'!D20+'ЛО 2010'!D20</f>
        <v>0</v>
      </c>
      <c r="E22" s="9">
        <f>'СПб 2010'!E20+'ЛО 2010'!E20</f>
        <v>0</v>
      </c>
      <c r="F22" s="9">
        <f t="shared" si="0"/>
        <v>0</v>
      </c>
      <c r="G22" s="11" t="str">
        <f t="shared" si="1"/>
        <v>-</v>
      </c>
      <c r="H22" s="12"/>
    </row>
    <row r="23" spans="1:9" ht="30" x14ac:dyDescent="0.25">
      <c r="A23" s="4" t="s">
        <v>42</v>
      </c>
      <c r="B23" s="14" t="s">
        <v>40</v>
      </c>
      <c r="C23" s="1" t="s">
        <v>51</v>
      </c>
      <c r="D23" s="9">
        <f>'СПб 2010'!D21+'ЛО 2010'!D21</f>
        <v>0</v>
      </c>
      <c r="E23" s="9">
        <f>'СПб 2010'!E21+'ЛО 2010'!E21</f>
        <v>0</v>
      </c>
      <c r="F23" s="9">
        <f t="shared" si="0"/>
        <v>0</v>
      </c>
      <c r="G23" s="11" t="str">
        <f t="shared" si="1"/>
        <v>-</v>
      </c>
      <c r="H23" s="12"/>
    </row>
    <row r="24" spans="1:9" ht="30" x14ac:dyDescent="0.25">
      <c r="A24" s="4" t="s">
        <v>43</v>
      </c>
      <c r="B24" s="14" t="s">
        <v>41</v>
      </c>
      <c r="C24" s="1" t="s">
        <v>51</v>
      </c>
      <c r="D24" s="9">
        <f>'СПб 2010'!D22+'ЛО 2010'!D22</f>
        <v>48954.132824</v>
      </c>
      <c r="E24" s="9">
        <f>'СПб 2010'!E22+'ЛО 2010'!E22</f>
        <v>0</v>
      </c>
      <c r="F24" s="9">
        <f t="shared" si="0"/>
        <v>-48954.132824</v>
      </c>
      <c r="G24" s="10">
        <f t="shared" si="1"/>
        <v>-1</v>
      </c>
      <c r="H24" s="12" t="s">
        <v>58</v>
      </c>
    </row>
    <row r="25" spans="1:9" ht="60" x14ac:dyDescent="0.25">
      <c r="A25" s="1" t="s">
        <v>45</v>
      </c>
      <c r="B25" s="14" t="s">
        <v>46</v>
      </c>
      <c r="C25" s="1" t="s">
        <v>51</v>
      </c>
      <c r="D25" s="9">
        <f>'СПб 2010'!D23+'ЛО 2010'!D23</f>
        <v>1414572.7462750857</v>
      </c>
      <c r="E25" s="9">
        <f>'СПб 2010'!E23+'ЛО 2010'!E23</f>
        <v>0</v>
      </c>
      <c r="F25" s="9">
        <f t="shared" si="0"/>
        <v>-1414572.7462750857</v>
      </c>
      <c r="G25" s="10">
        <f t="shared" si="1"/>
        <v>-1</v>
      </c>
      <c r="H25" s="12" t="s">
        <v>59</v>
      </c>
    </row>
    <row r="26" spans="1:9" ht="30" x14ac:dyDescent="0.25">
      <c r="A26" s="1" t="s">
        <v>47</v>
      </c>
      <c r="B26" s="14" t="s">
        <v>65</v>
      </c>
      <c r="C26" s="1" t="s">
        <v>51</v>
      </c>
      <c r="D26" s="9">
        <f>'СПб 2010'!D24+'ЛО 2010'!D24</f>
        <v>748446.8215573983</v>
      </c>
      <c r="E26" s="9">
        <f>'СПб 2010'!E24+'ЛО 2010'!E24</f>
        <v>770478.77034000005</v>
      </c>
      <c r="F26" s="9">
        <f t="shared" si="0"/>
        <v>22031.948782601743</v>
      </c>
      <c r="G26" s="10">
        <f t="shared" si="1"/>
        <v>2.9436892706360587E-2</v>
      </c>
      <c r="H26" s="12"/>
    </row>
    <row r="27" spans="1:9" ht="45" x14ac:dyDescent="0.25">
      <c r="A27" s="1" t="s">
        <v>48</v>
      </c>
      <c r="B27" s="14" t="s">
        <v>49</v>
      </c>
      <c r="C27" s="1" t="s">
        <v>51</v>
      </c>
      <c r="D27" s="9">
        <f>'СПб 2010'!D25+'ЛО 2010'!D25</f>
        <v>5600996.6930677351</v>
      </c>
      <c r="E27" s="9">
        <f>'СПб 2010'!E25+'ЛО 2010'!E25</f>
        <v>6946848.06085</v>
      </c>
      <c r="F27" s="9">
        <f t="shared" si="0"/>
        <v>1345851.3677822649</v>
      </c>
      <c r="G27" s="10">
        <f t="shared" si="1"/>
        <v>0.24028783474341342</v>
      </c>
      <c r="H27" s="50" t="s">
        <v>60</v>
      </c>
    </row>
    <row r="28" spans="1:9" ht="45" x14ac:dyDescent="0.25">
      <c r="A28" s="1" t="s">
        <v>12</v>
      </c>
      <c r="B28" s="14" t="s">
        <v>50</v>
      </c>
      <c r="C28" s="1" t="s">
        <v>51</v>
      </c>
      <c r="D28" s="9">
        <f>'СПб 2010'!D26+'ЛО 2010'!D26</f>
        <v>4486756.1277877353</v>
      </c>
      <c r="E28" s="9">
        <f>'СПб 2010'!E26+'ЛО 2010'!E26</f>
        <v>5865359.1735500004</v>
      </c>
      <c r="F28" s="9">
        <f t="shared" si="0"/>
        <v>1378603.0457622651</v>
      </c>
      <c r="G28" s="10">
        <f t="shared" si="1"/>
        <v>0.30726052553295485</v>
      </c>
      <c r="H28" s="51"/>
    </row>
    <row r="33" spans="1:8" s="29" customFormat="1" ht="18.75" hidden="1" x14ac:dyDescent="0.3">
      <c r="A33" s="27"/>
      <c r="B33" s="27" t="s">
        <v>131</v>
      </c>
      <c r="C33" s="27"/>
      <c r="D33" s="27"/>
      <c r="E33" s="27"/>
      <c r="F33" s="27"/>
      <c r="G33" s="27" t="s">
        <v>132</v>
      </c>
      <c r="H33" s="28"/>
    </row>
  </sheetData>
  <mergeCells count="7">
    <mergeCell ref="H4:H5"/>
    <mergeCell ref="H27:H28"/>
    <mergeCell ref="A4:A5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6" fitToHeight="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view="pageBreakPreview" zoomScale="60" zoomScaleNormal="70" workbookViewId="0">
      <selection activeCell="H26" sqref="H26"/>
    </sheetView>
  </sheetViews>
  <sheetFormatPr defaultRowHeight="15" x14ac:dyDescent="0.25"/>
  <cols>
    <col min="1" max="1" width="8.5703125" customWidth="1"/>
    <col min="2" max="2" width="62.5703125" customWidth="1"/>
    <col min="3" max="3" width="10.85546875" customWidth="1"/>
    <col min="4" max="4" width="13.140625" customWidth="1"/>
    <col min="5" max="5" width="12.28515625" customWidth="1"/>
    <col min="6" max="6" width="11.5703125" bestFit="1" customWidth="1"/>
    <col min="7" max="7" width="9.140625" style="43" customWidth="1"/>
    <col min="8" max="8" width="86" customWidth="1"/>
    <col min="9" max="9" width="44.42578125" customWidth="1"/>
    <col min="10" max="10" width="10.28515625" bestFit="1" customWidth="1"/>
  </cols>
  <sheetData>
    <row r="2" spans="1:10" ht="36" customHeight="1" x14ac:dyDescent="0.25">
      <c r="A2" s="60" t="s">
        <v>146</v>
      </c>
      <c r="B2" s="60"/>
      <c r="C2" s="60"/>
      <c r="D2" s="60"/>
      <c r="E2" s="60"/>
      <c r="F2" s="60"/>
      <c r="G2" s="60"/>
      <c r="H2" s="60"/>
    </row>
    <row r="3" spans="1:10" x14ac:dyDescent="0.25">
      <c r="A3" s="22"/>
      <c r="B3" s="22"/>
      <c r="C3" s="22"/>
      <c r="D3" s="22"/>
      <c r="E3" s="22"/>
      <c r="F3" s="22"/>
      <c r="G3" s="39"/>
      <c r="H3" s="22"/>
    </row>
    <row r="4" spans="1:10" x14ac:dyDescent="0.25">
      <c r="A4" s="61" t="s">
        <v>0</v>
      </c>
      <c r="B4" s="62" t="s">
        <v>1</v>
      </c>
      <c r="C4" s="61" t="s">
        <v>74</v>
      </c>
      <c r="D4" s="62" t="s">
        <v>145</v>
      </c>
      <c r="E4" s="62"/>
      <c r="F4" s="52" t="s">
        <v>5</v>
      </c>
      <c r="G4" s="52"/>
      <c r="H4" s="62" t="s">
        <v>142</v>
      </c>
      <c r="I4" s="26"/>
    </row>
    <row r="5" spans="1:10" x14ac:dyDescent="0.25">
      <c r="A5" s="62"/>
      <c r="B5" s="62"/>
      <c r="C5" s="62"/>
      <c r="D5" s="47" t="s">
        <v>126</v>
      </c>
      <c r="E5" s="47" t="s">
        <v>4</v>
      </c>
      <c r="F5" s="45" t="s">
        <v>6</v>
      </c>
      <c r="G5" s="40" t="s">
        <v>7</v>
      </c>
      <c r="H5" s="62"/>
    </row>
    <row r="6" spans="1:10" ht="150" x14ac:dyDescent="0.25">
      <c r="A6" s="24" t="s">
        <v>75</v>
      </c>
      <c r="B6" s="25" t="s">
        <v>10</v>
      </c>
      <c r="C6" s="47" t="s">
        <v>76</v>
      </c>
      <c r="D6" s="33">
        <f>'СПб 2012'!D9+'ЛО 2012'!D9</f>
        <v>24361320.981983051</v>
      </c>
      <c r="E6" s="33">
        <f>'СПб 2012'!E9+'ЛО 2012'!E9</f>
        <v>23451776.69676926</v>
      </c>
      <c r="F6" s="9">
        <f>E6-D6</f>
        <v>-909544.28521379083</v>
      </c>
      <c r="G6" s="11">
        <f>IF(D6=0,"-",F6/D6)</f>
        <v>-3.733558971972268E-2</v>
      </c>
      <c r="H6" s="25" t="s">
        <v>150</v>
      </c>
      <c r="J6" s="7"/>
    </row>
    <row r="7" spans="1:10" ht="30" x14ac:dyDescent="0.25">
      <c r="A7" s="24" t="s">
        <v>77</v>
      </c>
      <c r="B7" s="25" t="s">
        <v>11</v>
      </c>
      <c r="C7" s="47" t="s">
        <v>76</v>
      </c>
      <c r="D7" s="33">
        <f>'СПб 2012'!D10+'ЛО 2012'!D10</f>
        <v>10934583.931996178</v>
      </c>
      <c r="E7" s="33">
        <f>'СПб 2012'!E10+'ЛО 2012'!E10</f>
        <v>10114518.019075602</v>
      </c>
      <c r="F7" s="9">
        <f t="shared" ref="F7:F28" si="0">E7-D7</f>
        <v>-820065.91292057559</v>
      </c>
      <c r="G7" s="11">
        <f t="shared" ref="G7:G28" si="1">IF(D7=0,"-",F7/D7)</f>
        <v>-7.4997450110647915E-2</v>
      </c>
      <c r="H7" s="25" t="s">
        <v>147</v>
      </c>
      <c r="I7" s="7"/>
      <c r="J7" s="7"/>
    </row>
    <row r="8" spans="1:10" x14ac:dyDescent="0.25">
      <c r="A8" s="24" t="s">
        <v>78</v>
      </c>
      <c r="B8" s="25" t="s">
        <v>79</v>
      </c>
      <c r="C8" s="47" t="s">
        <v>76</v>
      </c>
      <c r="D8" s="33">
        <f>'СПб 2012'!D11+'ЛО 2012'!D11</f>
        <v>5694354.3503212072</v>
      </c>
      <c r="E8" s="33">
        <f>'СПб 2012'!E11+'ЛО 2012'!E11</f>
        <v>5502487.429211406</v>
      </c>
      <c r="F8" s="9">
        <f t="shared" si="0"/>
        <v>-191866.92110980116</v>
      </c>
      <c r="G8" s="11">
        <f t="shared" si="1"/>
        <v>-3.3694236309508616E-2</v>
      </c>
      <c r="H8" s="25"/>
    </row>
    <row r="9" spans="1:10" x14ac:dyDescent="0.25">
      <c r="A9" s="24" t="s">
        <v>80</v>
      </c>
      <c r="B9" s="25" t="s">
        <v>16</v>
      </c>
      <c r="C9" s="47" t="s">
        <v>76</v>
      </c>
      <c r="D9" s="33">
        <f>'СПб 2012'!D12+'ЛО 2012'!D12</f>
        <v>1506502.6258239625</v>
      </c>
      <c r="E9" s="33">
        <f>'СПб 2012'!E12+'ЛО 2012'!E12</f>
        <v>1482223.7694700002</v>
      </c>
      <c r="F9" s="9">
        <f t="shared" si="0"/>
        <v>-24278.856353962328</v>
      </c>
      <c r="G9" s="11">
        <f t="shared" si="1"/>
        <v>-1.6116039851363229E-2</v>
      </c>
      <c r="H9" s="44"/>
      <c r="I9" s="7"/>
    </row>
    <row r="10" spans="1:10" x14ac:dyDescent="0.25">
      <c r="A10" s="24" t="s">
        <v>81</v>
      </c>
      <c r="B10" s="25" t="s">
        <v>82</v>
      </c>
      <c r="C10" s="47" t="s">
        <v>76</v>
      </c>
      <c r="D10" s="33">
        <f>'СПб 2012'!D13+'ЛО 2012'!D13</f>
        <v>1086716.92</v>
      </c>
      <c r="E10" s="33">
        <f>'СПб 2012'!E13+'ЛО 2012'!E13</f>
        <v>1082356.7150400002</v>
      </c>
      <c r="F10" s="9">
        <f t="shared" si="0"/>
        <v>-4360.2049599997699</v>
      </c>
      <c r="G10" s="11">
        <f t="shared" si="1"/>
        <v>-4.0122730029820185E-3</v>
      </c>
      <c r="H10" s="25"/>
    </row>
    <row r="11" spans="1:10" ht="60" x14ac:dyDescent="0.25">
      <c r="A11" s="24" t="s">
        <v>83</v>
      </c>
      <c r="B11" s="25" t="s">
        <v>84</v>
      </c>
      <c r="C11" s="47" t="s">
        <v>76</v>
      </c>
      <c r="D11" s="33">
        <f>'СПб 2012'!D14+'ЛО 2012'!D14</f>
        <v>2392846.4681798057</v>
      </c>
      <c r="E11" s="33">
        <f>'СПб 2012'!E14+'ЛО 2012'!E14</f>
        <v>2596036.9739200003</v>
      </c>
      <c r="F11" s="9">
        <f t="shared" si="0"/>
        <v>203190.50574019458</v>
      </c>
      <c r="G11" s="11">
        <f t="shared" si="1"/>
        <v>8.4915814049180458E-2</v>
      </c>
      <c r="H11" s="25" t="s">
        <v>151</v>
      </c>
    </row>
    <row r="12" spans="1:10" x14ac:dyDescent="0.25">
      <c r="A12" s="24" t="s">
        <v>85</v>
      </c>
      <c r="B12" s="25" t="s">
        <v>82</v>
      </c>
      <c r="C12" s="47" t="s">
        <v>76</v>
      </c>
      <c r="D12" s="33">
        <f>'СПб 2012'!D15+'ЛО 2012'!D15</f>
        <v>84891.188650306751</v>
      </c>
      <c r="E12" s="33">
        <f>'СПб 2012'!E15+'ЛО 2012'!E15</f>
        <v>106031.92014999999</v>
      </c>
      <c r="F12" s="9">
        <f t="shared" si="0"/>
        <v>21140.73149969324</v>
      </c>
      <c r="G12" s="11">
        <f t="shared" si="1"/>
        <v>0.24903328408768663</v>
      </c>
      <c r="H12" s="25"/>
    </row>
    <row r="13" spans="1:10" ht="45" x14ac:dyDescent="0.25">
      <c r="A13" s="24" t="s">
        <v>86</v>
      </c>
      <c r="B13" s="25" t="s">
        <v>87</v>
      </c>
      <c r="C13" s="47" t="s">
        <v>76</v>
      </c>
      <c r="D13" s="33">
        <f>'СПб 2012'!D16+'ЛО 2012'!D16</f>
        <v>1795005.2563174397</v>
      </c>
      <c r="E13" s="33">
        <f>'СПб 2012'!E16+'ЛО 2012'!E16</f>
        <v>1424226.6858214061</v>
      </c>
      <c r="F13" s="9">
        <f t="shared" si="0"/>
        <v>-370778.57049603364</v>
      </c>
      <c r="G13" s="11">
        <f t="shared" si="1"/>
        <v>-0.20656127283811301</v>
      </c>
      <c r="H13" s="44" t="s">
        <v>152</v>
      </c>
    </row>
    <row r="14" spans="1:10" x14ac:dyDescent="0.25">
      <c r="A14" s="24" t="s">
        <v>88</v>
      </c>
      <c r="B14" s="25" t="s">
        <v>89</v>
      </c>
      <c r="C14" s="47" t="s">
        <v>76</v>
      </c>
      <c r="D14" s="33">
        <f>'СПб 2012'!D17+'ЛО 2012'!D17</f>
        <v>1424486.8161574644</v>
      </c>
      <c r="E14" s="33">
        <f>'СПб 2012'!E17+'ЛО 2012'!E17</f>
        <v>2096684.9408755931</v>
      </c>
      <c r="F14" s="9">
        <f t="shared" si="0"/>
        <v>672198.1247181287</v>
      </c>
      <c r="G14" s="11">
        <f t="shared" si="1"/>
        <v>0.47188792278988922</v>
      </c>
      <c r="H14" s="44"/>
    </row>
    <row r="15" spans="1:10" ht="60" x14ac:dyDescent="0.25">
      <c r="A15" s="24" t="s">
        <v>90</v>
      </c>
      <c r="B15" s="25" t="s">
        <v>141</v>
      </c>
      <c r="C15" s="47" t="s">
        <v>76</v>
      </c>
      <c r="D15" s="33">
        <f>'СПб 2012'!D18+'ЛО 2012'!D18</f>
        <v>748290.46133352222</v>
      </c>
      <c r="E15" s="33">
        <f>'СПб 2012'!E18+'ЛО 2012'!E18</f>
        <v>848783.14173559321</v>
      </c>
      <c r="F15" s="9">
        <f t="shared" si="0"/>
        <v>100492.68040207098</v>
      </c>
      <c r="G15" s="11">
        <f t="shared" si="1"/>
        <v>0.13429635361512401</v>
      </c>
      <c r="H15" s="25" t="s">
        <v>153</v>
      </c>
    </row>
    <row r="16" spans="1:10" ht="30" x14ac:dyDescent="0.25">
      <c r="A16" s="24" t="s">
        <v>91</v>
      </c>
      <c r="B16" s="25" t="s">
        <v>140</v>
      </c>
      <c r="C16" s="47" t="s">
        <v>76</v>
      </c>
      <c r="D16" s="33">
        <f>'СПб 2012'!D19+'ЛО 2012'!D19</f>
        <v>543992.04935178021</v>
      </c>
      <c r="E16" s="33">
        <f>'СПб 2012'!E19+'ЛО 2012'!E19</f>
        <v>687007.10540999996</v>
      </c>
      <c r="F16" s="9">
        <f t="shared" si="0"/>
        <v>143015.05605821975</v>
      </c>
      <c r="G16" s="11">
        <f t="shared" si="1"/>
        <v>0.26289916595037777</v>
      </c>
      <c r="H16" s="44" t="s">
        <v>148</v>
      </c>
    </row>
    <row r="17" spans="1:9" ht="60" x14ac:dyDescent="0.25">
      <c r="A17" s="24" t="s">
        <v>92</v>
      </c>
      <c r="B17" s="25" t="s">
        <v>93</v>
      </c>
      <c r="C17" s="47" t="s">
        <v>76</v>
      </c>
      <c r="D17" s="33">
        <f>'СПб 2012'!D20+'ЛО 2012'!D20</f>
        <v>0</v>
      </c>
      <c r="E17" s="33">
        <f>'СПб 2012'!E20+'ЛО 2012'!E20</f>
        <v>426507.13012000005</v>
      </c>
      <c r="F17" s="9">
        <f t="shared" si="0"/>
        <v>426507.13012000005</v>
      </c>
      <c r="G17" s="11" t="str">
        <f t="shared" si="1"/>
        <v>-</v>
      </c>
      <c r="H17" s="44" t="s">
        <v>143</v>
      </c>
    </row>
    <row r="18" spans="1:9" x14ac:dyDescent="0.25">
      <c r="A18" s="24" t="s">
        <v>94</v>
      </c>
      <c r="B18" s="25" t="s">
        <v>95</v>
      </c>
      <c r="C18" s="47" t="s">
        <v>76</v>
      </c>
      <c r="D18" s="33">
        <f>'СПб 2012'!D21+'ЛО 2012'!D21</f>
        <v>132204.30547216191</v>
      </c>
      <c r="E18" s="33">
        <f>'СПб 2012'!E21+'ЛО 2012'!E21</f>
        <v>134387.56361000001</v>
      </c>
      <c r="F18" s="9">
        <f t="shared" si="0"/>
        <v>2183.2581378381001</v>
      </c>
      <c r="G18" s="11">
        <f t="shared" si="1"/>
        <v>1.6514274100534691E-2</v>
      </c>
      <c r="H18" s="25"/>
    </row>
    <row r="19" spans="1:9" ht="30" x14ac:dyDescent="0.25">
      <c r="A19" s="24" t="s">
        <v>94</v>
      </c>
      <c r="B19" s="25" t="s">
        <v>96</v>
      </c>
      <c r="C19" s="47" t="s">
        <v>76</v>
      </c>
      <c r="D19" s="33">
        <f>'СПб 2012'!D22+'ЛО 2012'!D22</f>
        <v>0</v>
      </c>
      <c r="E19" s="33">
        <f>'СПб 2012'!E22+'ЛО 2012'!E22</f>
        <v>0</v>
      </c>
      <c r="F19" s="9">
        <f t="shared" si="0"/>
        <v>0</v>
      </c>
      <c r="G19" s="11" t="str">
        <f t="shared" si="1"/>
        <v>-</v>
      </c>
      <c r="H19" s="12"/>
    </row>
    <row r="20" spans="1:9" x14ac:dyDescent="0.25">
      <c r="A20" s="24" t="s">
        <v>97</v>
      </c>
      <c r="B20" s="25" t="s">
        <v>98</v>
      </c>
      <c r="C20" s="47" t="s">
        <v>76</v>
      </c>
      <c r="D20" s="33">
        <f>'СПб 2012'!D23+'ЛО 2012'!D23</f>
        <v>0</v>
      </c>
      <c r="E20" s="33">
        <f>'СПб 2012'!E23+'ЛО 2012'!E23</f>
        <v>0</v>
      </c>
      <c r="F20" s="9">
        <f t="shared" si="0"/>
        <v>0</v>
      </c>
      <c r="G20" s="11" t="str">
        <f t="shared" si="1"/>
        <v>-</v>
      </c>
      <c r="H20" s="25"/>
    </row>
    <row r="21" spans="1:9" x14ac:dyDescent="0.25">
      <c r="A21" s="24" t="s">
        <v>99</v>
      </c>
      <c r="B21" s="25" t="s">
        <v>100</v>
      </c>
      <c r="C21" s="47" t="s">
        <v>76</v>
      </c>
      <c r="D21" s="33">
        <f>'СПб 2012'!D24+'ЛО 2012'!D24</f>
        <v>5156479.5556690497</v>
      </c>
      <c r="E21" s="33">
        <f>'СПб 2012'!E24+'ЛО 2012'!E24</f>
        <v>5141400.2922057481</v>
      </c>
      <c r="F21" s="9">
        <f t="shared" si="0"/>
        <v>-15079.263463301584</v>
      </c>
      <c r="G21" s="11">
        <f t="shared" si="1"/>
        <v>-2.9243330261483139E-3</v>
      </c>
      <c r="H21" s="25"/>
    </row>
    <row r="22" spans="1:9" ht="45" x14ac:dyDescent="0.25">
      <c r="A22" s="24" t="s">
        <v>101</v>
      </c>
      <c r="B22" s="25" t="s">
        <v>102</v>
      </c>
      <c r="C22" s="47" t="s">
        <v>76</v>
      </c>
      <c r="D22" s="33">
        <f>'СПб 2012'!D25+'ЛО 2012'!D25</f>
        <v>4982565.5437180903</v>
      </c>
      <c r="E22" s="33">
        <f>'СПб 2012'!E25+'ЛО 2012'!E25</f>
        <v>2934722.0046656611</v>
      </c>
      <c r="F22" s="9">
        <f t="shared" si="0"/>
        <v>-2047843.5390524291</v>
      </c>
      <c r="G22" s="11">
        <f t="shared" si="1"/>
        <v>-0.41100182648561551</v>
      </c>
      <c r="H22" s="44" t="s">
        <v>154</v>
      </c>
      <c r="I22" s="49"/>
    </row>
    <row r="23" spans="1:9" x14ac:dyDescent="0.25">
      <c r="A23" s="24" t="s">
        <v>103</v>
      </c>
      <c r="B23" s="25" t="s">
        <v>104</v>
      </c>
      <c r="C23" s="47" t="s">
        <v>76</v>
      </c>
      <c r="D23" s="33">
        <f>'СПб 2012'!D26+'ЛО 2012'!D26</f>
        <v>2083454.9538591197</v>
      </c>
      <c r="E23" s="33">
        <f>'СПб 2012'!E26+'ЛО 2012'!E26</f>
        <v>1984895.1889211813</v>
      </c>
      <c r="F23" s="9">
        <f t="shared" si="0"/>
        <v>-98559.764937938424</v>
      </c>
      <c r="G23" s="11">
        <f t="shared" si="1"/>
        <v>-4.7305925551871998E-2</v>
      </c>
      <c r="H23" s="25"/>
    </row>
    <row r="24" spans="1:9" ht="60" x14ac:dyDescent="0.25">
      <c r="A24" s="24" t="s">
        <v>105</v>
      </c>
      <c r="B24" s="25" t="s">
        <v>102</v>
      </c>
      <c r="C24" s="47" t="s">
        <v>76</v>
      </c>
      <c r="D24" s="33">
        <f>'СПб 2012'!D27+'ЛО 2012'!D27</f>
        <v>976661.64963830076</v>
      </c>
      <c r="E24" s="33">
        <f>'СПб 2012'!E27+'ЛО 2012'!E27</f>
        <v>0</v>
      </c>
      <c r="F24" s="9">
        <f t="shared" si="0"/>
        <v>-976661.64963830076</v>
      </c>
      <c r="G24" s="11">
        <f t="shared" si="1"/>
        <v>-1</v>
      </c>
      <c r="H24" s="25" t="s">
        <v>155</v>
      </c>
    </row>
    <row r="25" spans="1:9" ht="45" x14ac:dyDescent="0.25">
      <c r="A25" s="24" t="s">
        <v>106</v>
      </c>
      <c r="B25" s="25" t="s">
        <v>107</v>
      </c>
      <c r="C25" s="47" t="s">
        <v>76</v>
      </c>
      <c r="D25" s="33">
        <f>'СПб 2012'!D28+'ЛО 2012'!D28</f>
        <v>-3424191.7440106655</v>
      </c>
      <c r="E25" s="33">
        <f>'СПб 2012'!E28+'ЛО 2012'!E28</f>
        <v>-4817362.6024635918</v>
      </c>
      <c r="F25" s="9">
        <f t="shared" ref="F25" si="2">E25-D25</f>
        <v>-1393170.8584529264</v>
      </c>
      <c r="G25" s="11">
        <f t="shared" ref="G25" si="3">IF(D25=0,"-",F25/D25)</f>
        <v>0.40686122816859027</v>
      </c>
      <c r="H25" s="25" t="s">
        <v>156</v>
      </c>
    </row>
    <row r="26" spans="1:9" x14ac:dyDescent="0.25">
      <c r="A26" s="24" t="s">
        <v>108</v>
      </c>
      <c r="B26" s="25" t="s">
        <v>109</v>
      </c>
      <c r="C26" s="47" t="s">
        <v>76</v>
      </c>
      <c r="D26" s="33">
        <f>'СПб 2012'!D29+'ЛО 2012'!D29</f>
        <v>1171608.1086503067</v>
      </c>
      <c r="E26" s="33">
        <f>'СПб 2012'!E29+'ЛО 2012'!E29</f>
        <v>1188388.6351900001</v>
      </c>
      <c r="F26" s="9">
        <f t="shared" si="0"/>
        <v>16780.526539693354</v>
      </c>
      <c r="G26" s="11">
        <f t="shared" si="1"/>
        <v>1.4322644590625556E-2</v>
      </c>
      <c r="H26" s="25"/>
    </row>
    <row r="27" spans="1:9" ht="45" x14ac:dyDescent="0.25">
      <c r="A27" s="24" t="s">
        <v>110</v>
      </c>
      <c r="B27" s="25" t="s">
        <v>49</v>
      </c>
      <c r="C27" s="47" t="s">
        <v>76</v>
      </c>
      <c r="D27" s="33">
        <f>'СПб 2012'!D30+'ЛО 2012'!D30</f>
        <v>7641347.6680169478</v>
      </c>
      <c r="E27" s="33">
        <f>'СПб 2012'!E30+'ЛО 2012'!E30</f>
        <v>6279379.6817219695</v>
      </c>
      <c r="F27" s="9">
        <f t="shared" si="0"/>
        <v>-1361967.9862949783</v>
      </c>
      <c r="G27" s="11">
        <f t="shared" si="1"/>
        <v>-0.17823662074630231</v>
      </c>
      <c r="H27" s="44" t="s">
        <v>149</v>
      </c>
    </row>
    <row r="28" spans="1:9" ht="30" x14ac:dyDescent="0.25">
      <c r="A28" s="24" t="s">
        <v>77</v>
      </c>
      <c r="B28" s="25" t="s">
        <v>50</v>
      </c>
      <c r="C28" s="47" t="s">
        <v>76</v>
      </c>
      <c r="D28" s="33">
        <f>'СПб 2012'!D31+'ЛО 2012'!D31</f>
        <v>6146958.1943953484</v>
      </c>
      <c r="E28" s="33">
        <f>'СПб 2012'!E31+'ЛО 2012'!E31</f>
        <v>4753783.5549103506</v>
      </c>
      <c r="F28" s="9">
        <f t="shared" si="0"/>
        <v>-1393174.6394849978</v>
      </c>
      <c r="G28" s="11">
        <f t="shared" si="1"/>
        <v>-0.22664456067966457</v>
      </c>
      <c r="H28" s="44"/>
    </row>
    <row r="29" spans="1:9" x14ac:dyDescent="0.25">
      <c r="A29" s="24" t="s">
        <v>111</v>
      </c>
      <c r="B29" s="25" t="s">
        <v>112</v>
      </c>
      <c r="C29" s="47"/>
      <c r="D29" s="33"/>
      <c r="E29" s="47"/>
      <c r="F29" s="47"/>
      <c r="G29" s="41"/>
      <c r="H29" s="25"/>
    </row>
    <row r="30" spans="1:9" ht="60" x14ac:dyDescent="0.25">
      <c r="A30" s="24" t="s">
        <v>77</v>
      </c>
      <c r="B30" s="25" t="s">
        <v>123</v>
      </c>
      <c r="C30" s="47"/>
      <c r="D30" s="33"/>
      <c r="E30" s="47" t="s">
        <v>114</v>
      </c>
      <c r="F30" s="47"/>
      <c r="G30" s="41"/>
      <c r="H30" s="46" t="s">
        <v>114</v>
      </c>
    </row>
    <row r="31" spans="1:9" x14ac:dyDescent="0.25">
      <c r="A31" s="24" t="s">
        <v>78</v>
      </c>
      <c r="B31" s="25" t="s">
        <v>115</v>
      </c>
      <c r="C31" s="47" t="s">
        <v>113</v>
      </c>
      <c r="D31" s="31">
        <v>0.12</v>
      </c>
      <c r="E31" s="47" t="s">
        <v>114</v>
      </c>
      <c r="F31" s="47"/>
      <c r="G31" s="41"/>
      <c r="H31" s="46" t="s">
        <v>114</v>
      </c>
    </row>
    <row r="32" spans="1:9" ht="30" x14ac:dyDescent="0.25">
      <c r="A32" s="24" t="s">
        <v>88</v>
      </c>
      <c r="B32" s="25" t="s">
        <v>116</v>
      </c>
      <c r="C32" s="47" t="s">
        <v>113</v>
      </c>
      <c r="D32" s="31">
        <v>0.06</v>
      </c>
      <c r="E32" s="47" t="s">
        <v>114</v>
      </c>
      <c r="F32" s="47"/>
      <c r="G32" s="41"/>
      <c r="H32" s="46" t="s">
        <v>114</v>
      </c>
    </row>
    <row r="33" spans="1:8" ht="30" x14ac:dyDescent="0.25">
      <c r="A33" s="24" t="s">
        <v>117</v>
      </c>
      <c r="B33" s="25" t="s">
        <v>122</v>
      </c>
      <c r="C33" s="47" t="s">
        <v>113</v>
      </c>
      <c r="D33" s="47" t="s">
        <v>138</v>
      </c>
      <c r="E33" s="47" t="s">
        <v>114</v>
      </c>
      <c r="F33" s="47"/>
      <c r="G33" s="41"/>
      <c r="H33" s="46" t="s">
        <v>114</v>
      </c>
    </row>
    <row r="35" spans="1:8" x14ac:dyDescent="0.25">
      <c r="A35" s="21" t="s">
        <v>118</v>
      </c>
      <c r="B35" s="21"/>
      <c r="C35" s="21"/>
      <c r="D35" s="21"/>
      <c r="E35" s="21"/>
      <c r="F35" s="21"/>
      <c r="G35" s="42"/>
      <c r="H35" s="21"/>
    </row>
    <row r="36" spans="1:8" ht="12.75" customHeight="1" x14ac:dyDescent="0.25">
      <c r="A36" s="57" t="s">
        <v>127</v>
      </c>
      <c r="B36" s="58"/>
      <c r="C36" s="58"/>
      <c r="D36" s="58"/>
      <c r="E36" s="58"/>
      <c r="F36" s="58"/>
      <c r="G36" s="58"/>
      <c r="H36" s="58"/>
    </row>
    <row r="37" spans="1:8" x14ac:dyDescent="0.25">
      <c r="A37" s="59" t="s">
        <v>144</v>
      </c>
      <c r="B37" s="59"/>
      <c r="C37" s="59"/>
      <c r="D37" s="59"/>
      <c r="E37" s="59"/>
      <c r="F37" s="59"/>
      <c r="G37" s="59"/>
      <c r="H37" s="59"/>
    </row>
    <row r="38" spans="1:8" x14ac:dyDescent="0.25">
      <c r="A38" s="57"/>
      <c r="B38" s="58"/>
      <c r="C38" s="58"/>
      <c r="D38" s="58"/>
      <c r="E38" s="58"/>
      <c r="F38" s="58"/>
      <c r="G38" s="58"/>
      <c r="H38" s="58"/>
    </row>
    <row r="41" spans="1:8" ht="18.75" hidden="1" x14ac:dyDescent="0.3">
      <c r="B41" s="27" t="s">
        <v>131</v>
      </c>
      <c r="C41" s="27"/>
      <c r="D41" s="36" t="s">
        <v>132</v>
      </c>
      <c r="E41" s="27"/>
      <c r="F41" s="27"/>
      <c r="G41" s="36"/>
      <c r="H41" s="27"/>
    </row>
  </sheetData>
  <mergeCells count="10">
    <mergeCell ref="A36:H36"/>
    <mergeCell ref="A37:H37"/>
    <mergeCell ref="A38:H38"/>
    <mergeCell ref="A2:H2"/>
    <mergeCell ref="A4:A5"/>
    <mergeCell ref="B4:B5"/>
    <mergeCell ref="C4:C5"/>
    <mergeCell ref="D4:E4"/>
    <mergeCell ref="H4:H5"/>
    <mergeCell ref="F4:G4"/>
  </mergeCells>
  <printOptions horizontalCentered="1"/>
  <pageMargins left="0.84" right="0.31496062992125984" top="0.31496062992125984" bottom="0.31496062992125984" header="0.31496062992125984" footer="0.31496062992125984"/>
  <pageSetup paperSize="9" scale="62" fitToHeight="2" orientation="landscape" r:id="rId1"/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topLeftCell="A16" zoomScale="85" zoomScaleNormal="85" workbookViewId="0">
      <selection activeCell="D24" sqref="D24:E28"/>
    </sheetView>
  </sheetViews>
  <sheetFormatPr defaultRowHeight="15" x14ac:dyDescent="0.25"/>
  <cols>
    <col min="1" max="1" width="6.28515625" customWidth="1"/>
    <col min="2" max="2" width="60.85546875" customWidth="1"/>
    <col min="3" max="3" width="10.85546875" customWidth="1"/>
    <col min="4" max="4" width="15.42578125" style="7" customWidth="1"/>
    <col min="5" max="5" width="15.42578125" customWidth="1"/>
    <col min="6" max="6" width="12" customWidth="1"/>
    <col min="7" max="7" width="9.140625" style="43" customWidth="1"/>
  </cols>
  <sheetData>
    <row r="2" spans="1:7" ht="15.75" x14ac:dyDescent="0.25">
      <c r="A2" s="63" t="s">
        <v>121</v>
      </c>
      <c r="B2" s="63"/>
      <c r="C2" s="63"/>
      <c r="D2" s="63"/>
      <c r="E2" s="63"/>
      <c r="F2" s="63"/>
      <c r="G2" s="63"/>
    </row>
    <row r="3" spans="1:7" ht="15.75" x14ac:dyDescent="0.25">
      <c r="A3" s="63" t="s">
        <v>124</v>
      </c>
      <c r="B3" s="63"/>
      <c r="C3" s="63"/>
      <c r="D3" s="63"/>
      <c r="E3" s="63"/>
      <c r="F3" s="63"/>
      <c r="G3" s="63"/>
    </row>
    <row r="4" spans="1:7" ht="15.75" x14ac:dyDescent="0.25">
      <c r="A4" s="63" t="s">
        <v>125</v>
      </c>
      <c r="B4" s="63"/>
      <c r="C4" s="63"/>
      <c r="D4" s="63"/>
      <c r="E4" s="63"/>
      <c r="F4" s="63"/>
      <c r="G4" s="63"/>
    </row>
    <row r="5" spans="1:7" ht="15.75" x14ac:dyDescent="0.25">
      <c r="A5" s="63" t="s">
        <v>129</v>
      </c>
      <c r="B5" s="63"/>
      <c r="C5" s="63"/>
      <c r="D5" s="63"/>
      <c r="E5" s="63"/>
      <c r="F5" s="63"/>
      <c r="G5" s="63"/>
    </row>
    <row r="6" spans="1:7" x14ac:dyDescent="0.25">
      <c r="A6" s="22"/>
      <c r="B6" s="22"/>
      <c r="C6" s="22"/>
      <c r="D6" s="32"/>
      <c r="E6" s="22"/>
      <c r="F6" s="22"/>
      <c r="G6" s="39"/>
    </row>
    <row r="7" spans="1:7" x14ac:dyDescent="0.25">
      <c r="A7" s="61" t="s">
        <v>0</v>
      </c>
      <c r="B7" s="62" t="s">
        <v>1</v>
      </c>
      <c r="C7" s="61" t="s">
        <v>74</v>
      </c>
      <c r="D7" s="62" t="s">
        <v>145</v>
      </c>
      <c r="E7" s="62"/>
      <c r="F7" s="52" t="s">
        <v>5</v>
      </c>
      <c r="G7" s="52"/>
    </row>
    <row r="8" spans="1:7" x14ac:dyDescent="0.25">
      <c r="A8" s="62"/>
      <c r="B8" s="62"/>
      <c r="C8" s="62"/>
      <c r="D8" s="33" t="s">
        <v>126</v>
      </c>
      <c r="E8" s="38" t="s">
        <v>4</v>
      </c>
      <c r="F8" s="37" t="s">
        <v>6</v>
      </c>
      <c r="G8" s="40" t="s">
        <v>7</v>
      </c>
    </row>
    <row r="9" spans="1:7" ht="176.25" customHeight="1" x14ac:dyDescent="0.25">
      <c r="A9" s="24" t="s">
        <v>75</v>
      </c>
      <c r="B9" s="25" t="s">
        <v>10</v>
      </c>
      <c r="C9" s="23" t="s">
        <v>76</v>
      </c>
      <c r="D9" s="33">
        <v>14576581.942879995</v>
      </c>
      <c r="E9" s="33">
        <v>13364151.531154932</v>
      </c>
      <c r="F9" s="9">
        <f>E9-D9</f>
        <v>-1212430.4117250629</v>
      </c>
      <c r="G9" s="11">
        <f>IF(D9=0,"-",F9/D9)</f>
        <v>-8.3176592185747675E-2</v>
      </c>
    </row>
    <row r="10" spans="1:7" x14ac:dyDescent="0.25">
      <c r="A10" s="24" t="s">
        <v>77</v>
      </c>
      <c r="B10" s="25" t="s">
        <v>11</v>
      </c>
      <c r="C10" s="23" t="s">
        <v>76</v>
      </c>
      <c r="D10" s="33">
        <f>D11+D17+D24+D26+D28</f>
        <v>7277481.388337451</v>
      </c>
      <c r="E10" s="33">
        <v>6056920.3581787935</v>
      </c>
      <c r="F10" s="9">
        <f t="shared" ref="F10:F31" si="0">E10-D10</f>
        <v>-1220561.0301586576</v>
      </c>
      <c r="G10" s="11">
        <f t="shared" ref="G10:G31" si="1">IF(D10=0,"-",F10/D10)</f>
        <v>-0.16771750623981962</v>
      </c>
    </row>
    <row r="11" spans="1:7" x14ac:dyDescent="0.25">
      <c r="A11" s="24" t="s">
        <v>78</v>
      </c>
      <c r="B11" s="25" t="s">
        <v>79</v>
      </c>
      <c r="C11" s="23" t="s">
        <v>76</v>
      </c>
      <c r="D11" s="33">
        <f>D12+D14+D16</f>
        <v>3003168.4356653844</v>
      </c>
      <c r="E11" s="48">
        <v>2825925.4881898747</v>
      </c>
      <c r="F11" s="9">
        <f t="shared" si="0"/>
        <v>-177242.94747550972</v>
      </c>
      <c r="G11" s="11">
        <f t="shared" si="1"/>
        <v>-5.901865022640318E-2</v>
      </c>
    </row>
    <row r="12" spans="1:7" x14ac:dyDescent="0.25">
      <c r="A12" s="24" t="s">
        <v>80</v>
      </c>
      <c r="B12" s="25" t="s">
        <v>16</v>
      </c>
      <c r="C12" s="23" t="s">
        <v>76</v>
      </c>
      <c r="D12" s="33">
        <v>756921.13624081528</v>
      </c>
      <c r="E12" s="48">
        <v>762897.88086870906</v>
      </c>
      <c r="F12" s="9">
        <f t="shared" si="0"/>
        <v>5976.7446278937859</v>
      </c>
      <c r="G12" s="11">
        <f t="shared" si="1"/>
        <v>7.8961259525355335E-3</v>
      </c>
    </row>
    <row r="13" spans="1:7" x14ac:dyDescent="0.25">
      <c r="A13" s="24" t="s">
        <v>81</v>
      </c>
      <c r="B13" s="25" t="s">
        <v>82</v>
      </c>
      <c r="C13" s="23" t="s">
        <v>76</v>
      </c>
      <c r="D13" s="33">
        <v>568637.07000000007</v>
      </c>
      <c r="E13" s="48">
        <v>566541.05359781859</v>
      </c>
      <c r="F13" s="9">
        <f t="shared" si="0"/>
        <v>-2096.0164021814708</v>
      </c>
      <c r="G13" s="11">
        <f t="shared" si="1"/>
        <v>-3.6860354569945124E-3</v>
      </c>
    </row>
    <row r="14" spans="1:7" x14ac:dyDescent="0.25">
      <c r="A14" s="24" t="s">
        <v>83</v>
      </c>
      <c r="B14" s="25" t="s">
        <v>84</v>
      </c>
      <c r="C14" s="23" t="s">
        <v>76</v>
      </c>
      <c r="D14" s="33">
        <v>1260223.3837418167</v>
      </c>
      <c r="E14" s="48">
        <v>1347242.0576043401</v>
      </c>
      <c r="F14" s="9">
        <f t="shared" si="0"/>
        <v>87018.673862523399</v>
      </c>
      <c r="G14" s="11">
        <f t="shared" si="1"/>
        <v>6.9050197754742665E-2</v>
      </c>
    </row>
    <row r="15" spans="1:7" x14ac:dyDescent="0.25">
      <c r="A15" s="24" t="s">
        <v>85</v>
      </c>
      <c r="B15" s="25" t="s">
        <v>82</v>
      </c>
      <c r="C15" s="23" t="s">
        <v>76</v>
      </c>
      <c r="D15" s="33">
        <v>43317.967791411036</v>
      </c>
      <c r="E15" s="48">
        <v>56255.684041840665</v>
      </c>
      <c r="F15" s="9">
        <f t="shared" si="0"/>
        <v>12937.716250429628</v>
      </c>
      <c r="G15" s="11">
        <f t="shared" si="1"/>
        <v>0.2986685874260907</v>
      </c>
    </row>
    <row r="16" spans="1:7" x14ac:dyDescent="0.25">
      <c r="A16" s="24" t="s">
        <v>86</v>
      </c>
      <c r="B16" s="25" t="s">
        <v>87</v>
      </c>
      <c r="C16" s="23" t="s">
        <v>76</v>
      </c>
      <c r="D16" s="33">
        <v>986023.91568275238</v>
      </c>
      <c r="E16" s="48">
        <f>E11-E12-E14</f>
        <v>715785.54971682536</v>
      </c>
      <c r="F16" s="9">
        <f t="shared" si="0"/>
        <v>-270238.36596592702</v>
      </c>
      <c r="G16" s="11">
        <f t="shared" si="1"/>
        <v>-0.27406877426376208</v>
      </c>
    </row>
    <row r="17" spans="1:7" x14ac:dyDescent="0.25">
      <c r="A17" s="24" t="s">
        <v>88</v>
      </c>
      <c r="B17" s="25" t="s">
        <v>89</v>
      </c>
      <c r="C17" s="23" t="s">
        <v>76</v>
      </c>
      <c r="D17" s="33">
        <f>D18+D19+D20+D21+D22+D23</f>
        <v>1059711.1200000001</v>
      </c>
      <c r="E17" s="48">
        <f>E18+E19+E20+E21+E22+E23</f>
        <v>1540655.2386698409</v>
      </c>
      <c r="F17" s="9">
        <f t="shared" si="0"/>
        <v>480944.11866984074</v>
      </c>
      <c r="G17" s="11">
        <f t="shared" si="1"/>
        <v>0.45384455215478037</v>
      </c>
    </row>
    <row r="18" spans="1:7" x14ac:dyDescent="0.25">
      <c r="A18" s="24" t="s">
        <v>90</v>
      </c>
      <c r="B18" s="25" t="s">
        <v>141</v>
      </c>
      <c r="C18" s="23" t="s">
        <v>76</v>
      </c>
      <c r="D18" s="33">
        <v>728372.12</v>
      </c>
      <c r="E18" s="48">
        <v>841364.31131799321</v>
      </c>
      <c r="F18" s="9">
        <f t="shared" si="0"/>
        <v>112992.19131799322</v>
      </c>
      <c r="G18" s="11">
        <f t="shared" si="1"/>
        <v>0.15512975883535082</v>
      </c>
    </row>
    <row r="19" spans="1:7" x14ac:dyDescent="0.25">
      <c r="A19" s="24" t="s">
        <v>91</v>
      </c>
      <c r="B19" s="25" t="s">
        <v>140</v>
      </c>
      <c r="C19" s="23" t="s">
        <v>76</v>
      </c>
      <c r="D19" s="33">
        <v>265486</v>
      </c>
      <c r="E19" s="48">
        <v>353725.25344932004</v>
      </c>
      <c r="F19" s="9">
        <f t="shared" si="0"/>
        <v>88239.253449320036</v>
      </c>
      <c r="G19" s="11">
        <f t="shared" si="1"/>
        <v>0.33236876313372471</v>
      </c>
    </row>
    <row r="20" spans="1:7" x14ac:dyDescent="0.25">
      <c r="A20" s="24" t="s">
        <v>92</v>
      </c>
      <c r="B20" s="25" t="s">
        <v>93</v>
      </c>
      <c r="C20" s="23" t="s">
        <v>76</v>
      </c>
      <c r="D20" s="33">
        <v>0</v>
      </c>
      <c r="E20" s="48">
        <v>274429.24954731786</v>
      </c>
      <c r="F20" s="9">
        <f t="shared" si="0"/>
        <v>274429.24954731786</v>
      </c>
      <c r="G20" s="11" t="str">
        <f t="shared" si="1"/>
        <v>-</v>
      </c>
    </row>
    <row r="21" spans="1:7" x14ac:dyDescent="0.25">
      <c r="A21" s="24" t="s">
        <v>94</v>
      </c>
      <c r="B21" s="25" t="s">
        <v>95</v>
      </c>
      <c r="C21" s="23" t="s">
        <v>76</v>
      </c>
      <c r="D21" s="33">
        <v>65853</v>
      </c>
      <c r="E21" s="48">
        <v>71136.424355209907</v>
      </c>
      <c r="F21" s="9">
        <f t="shared" si="0"/>
        <v>5283.4243552099069</v>
      </c>
      <c r="G21" s="11">
        <f t="shared" si="1"/>
        <v>8.0230579551575587E-2</v>
      </c>
    </row>
    <row r="22" spans="1:7" ht="30" x14ac:dyDescent="0.25">
      <c r="A22" s="24" t="s">
        <v>97</v>
      </c>
      <c r="B22" s="25" t="s">
        <v>96</v>
      </c>
      <c r="C22" s="23" t="s">
        <v>76</v>
      </c>
      <c r="D22" s="33">
        <v>0</v>
      </c>
      <c r="E22" s="33"/>
      <c r="F22" s="9">
        <f t="shared" si="0"/>
        <v>0</v>
      </c>
      <c r="G22" s="11" t="str">
        <f t="shared" si="1"/>
        <v>-</v>
      </c>
    </row>
    <row r="23" spans="1:7" x14ac:dyDescent="0.25">
      <c r="A23" s="24" t="s">
        <v>139</v>
      </c>
      <c r="B23" s="25" t="s">
        <v>98</v>
      </c>
      <c r="C23" s="23" t="s">
        <v>76</v>
      </c>
      <c r="D23" s="33">
        <v>0</v>
      </c>
      <c r="E23" s="33"/>
      <c r="F23" s="9">
        <f t="shared" si="0"/>
        <v>0</v>
      </c>
      <c r="G23" s="11" t="str">
        <f t="shared" si="1"/>
        <v>-</v>
      </c>
    </row>
    <row r="24" spans="1:7" x14ac:dyDescent="0.25">
      <c r="A24" s="24" t="s">
        <v>99</v>
      </c>
      <c r="B24" s="25" t="s">
        <v>100</v>
      </c>
      <c r="C24" s="23" t="s">
        <v>76</v>
      </c>
      <c r="D24" s="33">
        <v>3089704.3156989058</v>
      </c>
      <c r="E24" s="33">
        <v>3082315.4387777504</v>
      </c>
      <c r="F24" s="9">
        <f t="shared" si="0"/>
        <v>-7388.87692115549</v>
      </c>
      <c r="G24" s="11">
        <f t="shared" si="1"/>
        <v>-2.3914511442445557E-3</v>
      </c>
    </row>
    <row r="25" spans="1:7" ht="30" x14ac:dyDescent="0.25">
      <c r="A25" s="24" t="s">
        <v>101</v>
      </c>
      <c r="B25" s="25" t="s">
        <v>102</v>
      </c>
      <c r="C25" s="23" t="s">
        <v>76</v>
      </c>
      <c r="D25" s="33">
        <v>3089704.3156989058</v>
      </c>
      <c r="E25" s="33">
        <v>1422667.6701466138</v>
      </c>
      <c r="F25" s="9">
        <f t="shared" si="0"/>
        <v>-1667036.645552292</v>
      </c>
      <c r="G25" s="11">
        <f t="shared" si="1"/>
        <v>-0.53954568956065307</v>
      </c>
    </row>
    <row r="26" spans="1:7" x14ac:dyDescent="0.25">
      <c r="A26" s="24" t="s">
        <v>103</v>
      </c>
      <c r="B26" s="25" t="s">
        <v>104</v>
      </c>
      <c r="C26" s="23" t="s">
        <v>76</v>
      </c>
      <c r="D26" s="33">
        <v>1494065.6941450657</v>
      </c>
      <c r="E26" s="33">
        <v>1444144.125676367</v>
      </c>
      <c r="F26" s="9">
        <f t="shared" si="0"/>
        <v>-49921.568468698766</v>
      </c>
      <c r="G26" s="11">
        <f t="shared" si="1"/>
        <v>-3.3413235217387739E-2</v>
      </c>
    </row>
    <row r="27" spans="1:7" ht="30" x14ac:dyDescent="0.25">
      <c r="A27" s="24" t="s">
        <v>105</v>
      </c>
      <c r="B27" s="25" t="s">
        <v>102</v>
      </c>
      <c r="C27" s="23" t="s">
        <v>76</v>
      </c>
      <c r="D27" s="33">
        <v>976661.64963830076</v>
      </c>
      <c r="E27" s="33">
        <v>0</v>
      </c>
      <c r="F27" s="9">
        <f t="shared" si="0"/>
        <v>-976661.64963830076</v>
      </c>
      <c r="G27" s="11">
        <f t="shared" si="1"/>
        <v>-1</v>
      </c>
    </row>
    <row r="28" spans="1:7" ht="30" x14ac:dyDescent="0.25">
      <c r="A28" s="24" t="s">
        <v>106</v>
      </c>
      <c r="B28" s="25" t="s">
        <v>107</v>
      </c>
      <c r="C28" s="23" t="s">
        <v>76</v>
      </c>
      <c r="D28" s="33">
        <v>-1369168.1771719055</v>
      </c>
      <c r="E28" s="33">
        <v>-2926409.2957162666</v>
      </c>
      <c r="F28" s="9">
        <f t="shared" ref="F28" si="2">E28-D28</f>
        <v>-1557241.1185443611</v>
      </c>
      <c r="G28" s="11">
        <f t="shared" ref="G28" si="3">IF(D28=0,"-",F28/D28)</f>
        <v>1.1373629218880408</v>
      </c>
    </row>
    <row r="29" spans="1:7" x14ac:dyDescent="0.25">
      <c r="A29" s="24" t="s">
        <v>108</v>
      </c>
      <c r="B29" s="25" t="s">
        <v>109</v>
      </c>
      <c r="C29" s="23" t="s">
        <v>76</v>
      </c>
      <c r="D29" s="33">
        <f>D13+D15</f>
        <v>611955.03779141116</v>
      </c>
      <c r="E29" s="33">
        <f>E13+E15</f>
        <v>622796.73763965932</v>
      </c>
      <c r="F29" s="9">
        <f t="shared" si="0"/>
        <v>10841.699848248158</v>
      </c>
      <c r="G29" s="11">
        <f t="shared" si="1"/>
        <v>1.7716497420099057E-2</v>
      </c>
    </row>
    <row r="30" spans="1:7" ht="30" x14ac:dyDescent="0.25">
      <c r="A30" s="24" t="s">
        <v>110</v>
      </c>
      <c r="B30" s="25" t="s">
        <v>49</v>
      </c>
      <c r="C30" s="23" t="s">
        <v>76</v>
      </c>
      <c r="D30" s="33">
        <v>4473340.7071200013</v>
      </c>
      <c r="E30" s="33">
        <v>3789783.6607363001</v>
      </c>
      <c r="F30" s="9">
        <f t="shared" si="0"/>
        <v>-683557.04638370126</v>
      </c>
      <c r="G30" s="11">
        <f t="shared" si="1"/>
        <v>-0.15280683747064389</v>
      </c>
    </row>
    <row r="31" spans="1:7" ht="30" x14ac:dyDescent="0.25">
      <c r="A31" s="24" t="s">
        <v>77</v>
      </c>
      <c r="B31" s="25" t="s">
        <v>50</v>
      </c>
      <c r="C31" s="23" t="s">
        <v>76</v>
      </c>
      <c r="D31" s="33">
        <v>3850655.4434984019</v>
      </c>
      <c r="E31" s="33">
        <v>3158728.5922350702</v>
      </c>
      <c r="F31" s="9">
        <f t="shared" si="0"/>
        <v>-691926.85126333172</v>
      </c>
      <c r="G31" s="11">
        <f t="shared" si="1"/>
        <v>-0.17969066861892519</v>
      </c>
    </row>
    <row r="32" spans="1:7" x14ac:dyDescent="0.25">
      <c r="A32" s="24" t="s">
        <v>111</v>
      </c>
      <c r="B32" s="25" t="s">
        <v>112</v>
      </c>
      <c r="C32" s="23"/>
      <c r="D32" s="33"/>
      <c r="E32" s="33"/>
      <c r="F32" s="38"/>
      <c r="G32" s="41"/>
    </row>
    <row r="33" spans="1:7" ht="60" x14ac:dyDescent="0.25">
      <c r="A33" s="24" t="s">
        <v>77</v>
      </c>
      <c r="B33" s="25" t="s">
        <v>123</v>
      </c>
      <c r="C33" s="23"/>
      <c r="D33" s="33"/>
      <c r="E33" s="33" t="s">
        <v>114</v>
      </c>
      <c r="F33" s="38"/>
      <c r="G33" s="41"/>
    </row>
    <row r="34" spans="1:7" x14ac:dyDescent="0.25">
      <c r="A34" s="24" t="s">
        <v>78</v>
      </c>
      <c r="B34" s="25" t="s">
        <v>115</v>
      </c>
      <c r="C34" s="23" t="s">
        <v>113</v>
      </c>
      <c r="D34" s="35">
        <v>0.12</v>
      </c>
      <c r="E34" s="35" t="s">
        <v>114</v>
      </c>
      <c r="F34" s="38"/>
      <c r="G34" s="41"/>
    </row>
    <row r="35" spans="1:7" ht="30" x14ac:dyDescent="0.25">
      <c r="A35" s="24" t="s">
        <v>88</v>
      </c>
      <c r="B35" s="25" t="s">
        <v>116</v>
      </c>
      <c r="C35" s="23" t="s">
        <v>113</v>
      </c>
      <c r="D35" s="35">
        <v>0.01</v>
      </c>
      <c r="E35" s="35" t="s">
        <v>114</v>
      </c>
      <c r="F35" s="38"/>
      <c r="G35" s="41"/>
    </row>
    <row r="36" spans="1:7" ht="30" x14ac:dyDescent="0.25">
      <c r="A36" s="24" t="s">
        <v>117</v>
      </c>
      <c r="B36" s="25" t="s">
        <v>122</v>
      </c>
      <c r="C36" s="23" t="s">
        <v>113</v>
      </c>
      <c r="D36" s="35" t="s">
        <v>138</v>
      </c>
      <c r="E36" s="35" t="s">
        <v>114</v>
      </c>
      <c r="F36" s="38"/>
      <c r="G36" s="41"/>
    </row>
    <row r="38" spans="1:7" x14ac:dyDescent="0.25">
      <c r="A38" s="21" t="s">
        <v>118</v>
      </c>
      <c r="B38" s="21"/>
      <c r="C38" s="21"/>
      <c r="D38" s="34"/>
      <c r="E38" s="21"/>
      <c r="F38" s="21"/>
      <c r="G38" s="42"/>
    </row>
    <row r="39" spans="1:7" ht="12.75" customHeight="1" x14ac:dyDescent="0.25">
      <c r="A39" s="57" t="s">
        <v>127</v>
      </c>
      <c r="B39" s="58"/>
      <c r="C39" s="58"/>
      <c r="D39" s="58"/>
      <c r="E39" s="58"/>
      <c r="F39" s="58"/>
      <c r="G39" s="58"/>
    </row>
    <row r="40" spans="1:7" x14ac:dyDescent="0.25">
      <c r="A40" s="57"/>
      <c r="B40" s="58"/>
      <c r="C40" s="58"/>
      <c r="D40" s="58"/>
      <c r="E40" s="58"/>
      <c r="F40" s="58"/>
      <c r="G40" s="58"/>
    </row>
    <row r="41" spans="1:7" x14ac:dyDescent="0.25">
      <c r="A41" s="57"/>
      <c r="B41" s="58"/>
      <c r="C41" s="58"/>
      <c r="D41" s="58"/>
      <c r="E41" s="58"/>
      <c r="F41" s="58"/>
      <c r="G41" s="58"/>
    </row>
  </sheetData>
  <mergeCells count="12">
    <mergeCell ref="A39:G39"/>
    <mergeCell ref="A40:G40"/>
    <mergeCell ref="A41:G41"/>
    <mergeCell ref="A2:G2"/>
    <mergeCell ref="A3:G3"/>
    <mergeCell ref="A4:G4"/>
    <mergeCell ref="A5:G5"/>
    <mergeCell ref="A7:A8"/>
    <mergeCell ref="B7:B8"/>
    <mergeCell ref="C7:C8"/>
    <mergeCell ref="D7:E7"/>
    <mergeCell ref="F7:G7"/>
  </mergeCells>
  <pageMargins left="0.54" right="0.39" top="0.31" bottom="0.4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1"/>
  <sheetViews>
    <sheetView topLeftCell="A13" zoomScale="85" zoomScaleNormal="85" workbookViewId="0">
      <selection activeCell="D24" sqref="D24:E28"/>
    </sheetView>
  </sheetViews>
  <sheetFormatPr defaultRowHeight="15" x14ac:dyDescent="0.25"/>
  <cols>
    <col min="1" max="1" width="6.28515625" customWidth="1"/>
    <col min="2" max="2" width="60.85546875" customWidth="1"/>
    <col min="3" max="3" width="10.85546875" customWidth="1"/>
    <col min="4" max="4" width="15.42578125" customWidth="1"/>
    <col min="5" max="5" width="14.85546875" customWidth="1"/>
    <col min="6" max="6" width="10.5703125" customWidth="1"/>
    <col min="7" max="7" width="9.140625" style="43" customWidth="1"/>
  </cols>
  <sheetData>
    <row r="2" spans="1:7" ht="15.75" x14ac:dyDescent="0.25">
      <c r="A2" s="63" t="s">
        <v>121</v>
      </c>
      <c r="B2" s="63"/>
      <c r="C2" s="63"/>
      <c r="D2" s="63"/>
      <c r="E2" s="63"/>
      <c r="F2" s="63"/>
      <c r="G2" s="63"/>
    </row>
    <row r="3" spans="1:7" ht="15.75" x14ac:dyDescent="0.25">
      <c r="A3" s="63" t="s">
        <v>124</v>
      </c>
      <c r="B3" s="63"/>
      <c r="C3" s="63"/>
      <c r="D3" s="63"/>
      <c r="E3" s="63"/>
      <c r="F3" s="63"/>
      <c r="G3" s="63"/>
    </row>
    <row r="4" spans="1:7" ht="15.75" x14ac:dyDescent="0.25">
      <c r="A4" s="63" t="s">
        <v>125</v>
      </c>
      <c r="B4" s="63"/>
      <c r="C4" s="63"/>
      <c r="D4" s="63"/>
      <c r="E4" s="63"/>
      <c r="F4" s="63"/>
      <c r="G4" s="63"/>
    </row>
    <row r="5" spans="1:7" ht="15.75" x14ac:dyDescent="0.25">
      <c r="A5" s="63" t="s">
        <v>128</v>
      </c>
      <c r="B5" s="63"/>
      <c r="C5" s="63"/>
      <c r="D5" s="63"/>
      <c r="E5" s="63"/>
      <c r="F5" s="63"/>
      <c r="G5" s="63"/>
    </row>
    <row r="6" spans="1:7" x14ac:dyDescent="0.25">
      <c r="A6" s="22"/>
      <c r="B6" s="22"/>
      <c r="C6" s="22"/>
      <c r="D6" s="22"/>
      <c r="E6" s="22"/>
      <c r="F6" s="22"/>
      <c r="G6" s="39"/>
    </row>
    <row r="7" spans="1:7" x14ac:dyDescent="0.25">
      <c r="A7" s="61" t="s">
        <v>0</v>
      </c>
      <c r="B7" s="62" t="s">
        <v>1</v>
      </c>
      <c r="C7" s="61" t="s">
        <v>74</v>
      </c>
      <c r="D7" s="62" t="s">
        <v>145</v>
      </c>
      <c r="E7" s="62"/>
      <c r="F7" s="52" t="s">
        <v>5</v>
      </c>
      <c r="G7" s="52"/>
    </row>
    <row r="8" spans="1:7" x14ac:dyDescent="0.25">
      <c r="A8" s="62"/>
      <c r="B8" s="62"/>
      <c r="C8" s="62"/>
      <c r="D8" s="23" t="s">
        <v>126</v>
      </c>
      <c r="E8" s="38" t="s">
        <v>4</v>
      </c>
      <c r="F8" s="37" t="s">
        <v>6</v>
      </c>
      <c r="G8" s="40" t="s">
        <v>7</v>
      </c>
    </row>
    <row r="9" spans="1:7" x14ac:dyDescent="0.25">
      <c r="A9" s="24" t="s">
        <v>75</v>
      </c>
      <c r="B9" s="25" t="s">
        <v>10</v>
      </c>
      <c r="C9" s="23" t="s">
        <v>76</v>
      </c>
      <c r="D9" s="33">
        <v>9784739.0391030572</v>
      </c>
      <c r="E9" s="33">
        <v>10087625.165614329</v>
      </c>
      <c r="F9" s="9">
        <f>E9-D9</f>
        <v>302886.12651127204</v>
      </c>
      <c r="G9" s="11">
        <f>IF(D9=0,"-",F9/D9)</f>
        <v>3.0954951920622389E-2</v>
      </c>
    </row>
    <row r="10" spans="1:7" x14ac:dyDescent="0.25">
      <c r="A10" s="24" t="s">
        <v>77</v>
      </c>
      <c r="B10" s="25" t="s">
        <v>11</v>
      </c>
      <c r="C10" s="23" t="s">
        <v>76</v>
      </c>
      <c r="D10" s="33">
        <f>D11+D17+D24+D26+D28</f>
        <v>3657102.5436587259</v>
      </c>
      <c r="E10" s="33">
        <v>4057597.6608968088</v>
      </c>
      <c r="F10" s="9">
        <f t="shared" ref="F10:F31" si="0">E10-D10</f>
        <v>400495.11723808292</v>
      </c>
      <c r="G10" s="11">
        <f t="shared" ref="G10:G31" si="1">IF(D10=0,"-",F10/D10)</f>
        <v>0.10951159078996184</v>
      </c>
    </row>
    <row r="11" spans="1:7" x14ac:dyDescent="0.25">
      <c r="A11" s="24" t="s">
        <v>78</v>
      </c>
      <c r="B11" s="25" t="s">
        <v>79</v>
      </c>
      <c r="C11" s="23" t="s">
        <v>76</v>
      </c>
      <c r="D11" s="33">
        <f>D12+D14+D16</f>
        <v>2691185.9146558233</v>
      </c>
      <c r="E11" s="48">
        <v>2676561.9410215318</v>
      </c>
      <c r="F11" s="9">
        <f t="shared" si="0"/>
        <v>-14623.97363429144</v>
      </c>
      <c r="G11" s="11">
        <f t="shared" si="1"/>
        <v>-5.434025778245687E-3</v>
      </c>
    </row>
    <row r="12" spans="1:7" x14ac:dyDescent="0.25">
      <c r="A12" s="24" t="s">
        <v>80</v>
      </c>
      <c r="B12" s="25" t="s">
        <v>16</v>
      </c>
      <c r="C12" s="23" t="s">
        <v>76</v>
      </c>
      <c r="D12" s="33">
        <v>749581.48958314722</v>
      </c>
      <c r="E12" s="48">
        <v>719325.88860129099</v>
      </c>
      <c r="F12" s="9">
        <f t="shared" si="0"/>
        <v>-30255.600981856231</v>
      </c>
      <c r="G12" s="11">
        <f t="shared" si="1"/>
        <v>-4.0363324604882914E-2</v>
      </c>
    </row>
    <row r="13" spans="1:7" x14ac:dyDescent="0.25">
      <c r="A13" s="24" t="s">
        <v>81</v>
      </c>
      <c r="B13" s="25" t="s">
        <v>82</v>
      </c>
      <c r="C13" s="23" t="s">
        <v>76</v>
      </c>
      <c r="D13" s="33">
        <v>518079.85</v>
      </c>
      <c r="E13" s="48">
        <v>515815.66144218144</v>
      </c>
      <c r="F13" s="9">
        <f t="shared" si="0"/>
        <v>-2264.188557818532</v>
      </c>
      <c r="G13" s="11">
        <f t="shared" si="1"/>
        <v>-4.370346690415642E-3</v>
      </c>
    </row>
    <row r="14" spans="1:7" x14ac:dyDescent="0.25">
      <c r="A14" s="24" t="s">
        <v>83</v>
      </c>
      <c r="B14" s="25" t="s">
        <v>84</v>
      </c>
      <c r="C14" s="23" t="s">
        <v>76</v>
      </c>
      <c r="D14" s="33">
        <v>1132623.0844379889</v>
      </c>
      <c r="E14" s="48">
        <v>1248794.9163156601</v>
      </c>
      <c r="F14" s="9">
        <f t="shared" si="0"/>
        <v>116171.83187767118</v>
      </c>
      <c r="G14" s="11">
        <f t="shared" si="1"/>
        <v>0.10256883642391591</v>
      </c>
    </row>
    <row r="15" spans="1:7" x14ac:dyDescent="0.25">
      <c r="A15" s="24" t="s">
        <v>85</v>
      </c>
      <c r="B15" s="25" t="s">
        <v>82</v>
      </c>
      <c r="C15" s="23" t="s">
        <v>76</v>
      </c>
      <c r="D15" s="33">
        <v>41573.220858895707</v>
      </c>
      <c r="E15" s="48">
        <v>49776.236108159326</v>
      </c>
      <c r="F15" s="9">
        <f t="shared" si="0"/>
        <v>8203.0152492636189</v>
      </c>
      <c r="G15" s="11">
        <f t="shared" si="1"/>
        <v>0.19731488395151284</v>
      </c>
    </row>
    <row r="16" spans="1:7" x14ac:dyDescent="0.25">
      <c r="A16" s="24" t="s">
        <v>86</v>
      </c>
      <c r="B16" s="25" t="s">
        <v>87</v>
      </c>
      <c r="C16" s="23" t="s">
        <v>76</v>
      </c>
      <c r="D16" s="33">
        <v>808981.34063468734</v>
      </c>
      <c r="E16" s="48">
        <f>E11-E12-E14</f>
        <v>708441.13610458071</v>
      </c>
      <c r="F16" s="9">
        <f t="shared" si="0"/>
        <v>-100540.20453010662</v>
      </c>
      <c r="G16" s="11">
        <f t="shared" si="1"/>
        <v>-0.12428000434624077</v>
      </c>
    </row>
    <row r="17" spans="1:7" x14ac:dyDescent="0.25">
      <c r="A17" s="24" t="s">
        <v>88</v>
      </c>
      <c r="B17" s="25" t="s">
        <v>89</v>
      </c>
      <c r="C17" s="23" t="s">
        <v>76</v>
      </c>
      <c r="D17" s="33">
        <f>D18+D19+D20+D21+D22+D23</f>
        <v>364775.69615746441</v>
      </c>
      <c r="E17" s="48">
        <f>E18+E19+E20+E21+E22+E23</f>
        <v>556029.70220575226</v>
      </c>
      <c r="F17" s="9">
        <f t="shared" si="0"/>
        <v>191254.00604828785</v>
      </c>
      <c r="G17" s="11">
        <f t="shared" si="1"/>
        <v>0.52430578040958176</v>
      </c>
    </row>
    <row r="18" spans="1:7" x14ac:dyDescent="0.25">
      <c r="A18" s="24" t="s">
        <v>90</v>
      </c>
      <c r="B18" s="25" t="s">
        <v>28</v>
      </c>
      <c r="C18" s="23" t="s">
        <v>76</v>
      </c>
      <c r="D18" s="33">
        <v>19918.341333522203</v>
      </c>
      <c r="E18" s="48">
        <v>7418.8304176000001</v>
      </c>
      <c r="F18" s="9">
        <f t="shared" si="0"/>
        <v>-12499.510915922203</v>
      </c>
      <c r="G18" s="11">
        <f t="shared" si="1"/>
        <v>-0.62753774054899614</v>
      </c>
    </row>
    <row r="19" spans="1:7" x14ac:dyDescent="0.25">
      <c r="A19" s="24" t="s">
        <v>91</v>
      </c>
      <c r="B19" s="25" t="s">
        <v>140</v>
      </c>
      <c r="C19" s="23" t="s">
        <v>76</v>
      </c>
      <c r="D19" s="33">
        <v>278506.04935178027</v>
      </c>
      <c r="E19" s="48">
        <v>333281.85196067992</v>
      </c>
      <c r="F19" s="9">
        <f t="shared" si="0"/>
        <v>54775.802608899656</v>
      </c>
      <c r="G19" s="11">
        <f t="shared" si="1"/>
        <v>0.19667724538260381</v>
      </c>
    </row>
    <row r="20" spans="1:7" x14ac:dyDescent="0.25">
      <c r="A20" s="24" t="s">
        <v>92</v>
      </c>
      <c r="B20" s="25" t="s">
        <v>93</v>
      </c>
      <c r="C20" s="23" t="s">
        <v>76</v>
      </c>
      <c r="D20" s="33">
        <v>0</v>
      </c>
      <c r="E20" s="48">
        <v>152077.88057268219</v>
      </c>
      <c r="F20" s="9">
        <f t="shared" si="0"/>
        <v>152077.88057268219</v>
      </c>
      <c r="G20" s="11" t="str">
        <f t="shared" si="1"/>
        <v>-</v>
      </c>
    </row>
    <row r="21" spans="1:7" x14ac:dyDescent="0.25">
      <c r="A21" s="24" t="s">
        <v>94</v>
      </c>
      <c r="B21" s="25" t="s">
        <v>95</v>
      </c>
      <c r="C21" s="23" t="s">
        <v>76</v>
      </c>
      <c r="D21" s="33">
        <v>66351.305472161926</v>
      </c>
      <c r="E21" s="48">
        <v>63251.13925479009</v>
      </c>
      <c r="F21" s="9">
        <f t="shared" si="0"/>
        <v>-3100.166217371836</v>
      </c>
      <c r="G21" s="11">
        <f t="shared" si="1"/>
        <v>-4.6723515013167731E-2</v>
      </c>
    </row>
    <row r="22" spans="1:7" ht="30" x14ac:dyDescent="0.25">
      <c r="A22" s="24" t="s">
        <v>94</v>
      </c>
      <c r="B22" s="25" t="s">
        <v>96</v>
      </c>
      <c r="C22" s="23" t="s">
        <v>76</v>
      </c>
      <c r="D22" s="33">
        <v>0</v>
      </c>
      <c r="E22" s="48"/>
      <c r="F22" s="9">
        <f t="shared" si="0"/>
        <v>0</v>
      </c>
      <c r="G22" s="11" t="str">
        <f t="shared" si="1"/>
        <v>-</v>
      </c>
    </row>
    <row r="23" spans="1:7" x14ac:dyDescent="0.25">
      <c r="A23" s="24" t="s">
        <v>97</v>
      </c>
      <c r="B23" s="25" t="s">
        <v>98</v>
      </c>
      <c r="C23" s="23" t="s">
        <v>76</v>
      </c>
      <c r="D23" s="33">
        <v>0</v>
      </c>
      <c r="E23" s="48"/>
      <c r="F23" s="9">
        <f t="shared" si="0"/>
        <v>0</v>
      </c>
      <c r="G23" s="11" t="str">
        <f t="shared" si="1"/>
        <v>-</v>
      </c>
    </row>
    <row r="24" spans="1:7" x14ac:dyDescent="0.25">
      <c r="A24" s="24" t="s">
        <v>99</v>
      </c>
      <c r="B24" s="25" t="s">
        <v>100</v>
      </c>
      <c r="C24" s="23" t="s">
        <v>76</v>
      </c>
      <c r="D24" s="33">
        <v>2066775.2399701439</v>
      </c>
      <c r="E24" s="33">
        <v>2059084.853427998</v>
      </c>
      <c r="F24" s="9">
        <f t="shared" si="0"/>
        <v>-7690.3865421458613</v>
      </c>
      <c r="G24" s="11">
        <f t="shared" si="1"/>
        <v>-3.7209592961143442E-3</v>
      </c>
    </row>
    <row r="25" spans="1:7" ht="30" x14ac:dyDescent="0.25">
      <c r="A25" s="24" t="s">
        <v>101</v>
      </c>
      <c r="B25" s="25" t="s">
        <v>102</v>
      </c>
      <c r="C25" s="23" t="s">
        <v>76</v>
      </c>
      <c r="D25" s="33">
        <v>1892861.2280191849</v>
      </c>
      <c r="E25" s="33">
        <v>1512054.3345190473</v>
      </c>
      <c r="F25" s="9">
        <f t="shared" si="0"/>
        <v>-380806.89350013761</v>
      </c>
      <c r="G25" s="11">
        <f t="shared" si="1"/>
        <v>-0.20118056615203594</v>
      </c>
    </row>
    <row r="26" spans="1:7" x14ac:dyDescent="0.25">
      <c r="A26" s="24" t="s">
        <v>103</v>
      </c>
      <c r="B26" s="25" t="s">
        <v>104</v>
      </c>
      <c r="C26" s="23" t="s">
        <v>76</v>
      </c>
      <c r="D26" s="33">
        <v>589389.25971405394</v>
      </c>
      <c r="E26" s="33">
        <v>540751.06324481429</v>
      </c>
      <c r="F26" s="9">
        <f t="shared" si="0"/>
        <v>-48638.196469239658</v>
      </c>
      <c r="G26" s="11">
        <f t="shared" si="1"/>
        <v>-8.2523045114254026E-2</v>
      </c>
    </row>
    <row r="27" spans="1:7" ht="30" x14ac:dyDescent="0.25">
      <c r="A27" s="24" t="s">
        <v>105</v>
      </c>
      <c r="B27" s="25" t="s">
        <v>102</v>
      </c>
      <c r="C27" s="23" t="s">
        <v>76</v>
      </c>
      <c r="D27" s="33">
        <v>0</v>
      </c>
      <c r="E27" s="33">
        <v>0</v>
      </c>
      <c r="F27" s="9">
        <f t="shared" si="0"/>
        <v>0</v>
      </c>
      <c r="G27" s="11" t="str">
        <f t="shared" si="1"/>
        <v>-</v>
      </c>
    </row>
    <row r="28" spans="1:7" ht="30" x14ac:dyDescent="0.25">
      <c r="A28" s="24" t="s">
        <v>106</v>
      </c>
      <c r="B28" s="25" t="s">
        <v>107</v>
      </c>
      <c r="C28" s="23" t="s">
        <v>76</v>
      </c>
      <c r="D28" s="33">
        <v>-2055023.5668387599</v>
      </c>
      <c r="E28" s="33">
        <v>-1890953.3067473252</v>
      </c>
      <c r="F28" s="9"/>
      <c r="G28" s="11"/>
    </row>
    <row r="29" spans="1:7" x14ac:dyDescent="0.25">
      <c r="A29" s="24" t="s">
        <v>108</v>
      </c>
      <c r="B29" s="25" t="s">
        <v>109</v>
      </c>
      <c r="C29" s="23" t="s">
        <v>76</v>
      </c>
      <c r="D29" s="33">
        <f>D13+D15</f>
        <v>559653.07085889566</v>
      </c>
      <c r="E29" s="33">
        <f>E13+E15</f>
        <v>565591.89755034074</v>
      </c>
      <c r="F29" s="9">
        <f t="shared" si="0"/>
        <v>5938.8266914450796</v>
      </c>
      <c r="G29" s="11">
        <f t="shared" si="1"/>
        <v>1.0611621736178099E-2</v>
      </c>
    </row>
    <row r="30" spans="1:7" ht="30" x14ac:dyDescent="0.25">
      <c r="A30" s="24" t="s">
        <v>110</v>
      </c>
      <c r="B30" s="25" t="s">
        <v>49</v>
      </c>
      <c r="C30" s="23" t="s">
        <v>76</v>
      </c>
      <c r="D30" s="33">
        <v>3168006.960896946</v>
      </c>
      <c r="E30" s="33">
        <v>2489596.0209856695</v>
      </c>
      <c r="F30" s="9">
        <f t="shared" si="0"/>
        <v>-678410.93991127657</v>
      </c>
      <c r="G30" s="11">
        <f t="shared" si="1"/>
        <v>-0.21414439686685555</v>
      </c>
    </row>
    <row r="31" spans="1:7" ht="30" x14ac:dyDescent="0.25">
      <c r="A31" s="24" t="s">
        <v>77</v>
      </c>
      <c r="B31" s="25" t="s">
        <v>50</v>
      </c>
      <c r="C31" s="23" t="s">
        <v>76</v>
      </c>
      <c r="D31" s="33">
        <v>2296302.7508969461</v>
      </c>
      <c r="E31" s="33">
        <v>1595054.9626752799</v>
      </c>
      <c r="F31" s="9">
        <f t="shared" si="0"/>
        <v>-701247.78822166612</v>
      </c>
      <c r="G31" s="11">
        <f t="shared" si="1"/>
        <v>-0.3053812429339971</v>
      </c>
    </row>
    <row r="32" spans="1:7" x14ac:dyDescent="0.25">
      <c r="A32" s="24" t="s">
        <v>111</v>
      </c>
      <c r="B32" s="25" t="s">
        <v>112</v>
      </c>
      <c r="C32" s="23" t="s">
        <v>113</v>
      </c>
      <c r="D32" s="33"/>
      <c r="E32" s="33"/>
      <c r="F32" s="38"/>
      <c r="G32" s="41"/>
    </row>
    <row r="33" spans="1:7" ht="60" x14ac:dyDescent="0.25">
      <c r="A33" s="24" t="s">
        <v>77</v>
      </c>
      <c r="B33" s="25" t="s">
        <v>123</v>
      </c>
      <c r="C33" s="23" t="s">
        <v>113</v>
      </c>
      <c r="D33" s="33"/>
      <c r="E33" s="33" t="s">
        <v>114</v>
      </c>
      <c r="F33" s="38"/>
      <c r="G33" s="41"/>
    </row>
    <row r="34" spans="1:7" x14ac:dyDescent="0.25">
      <c r="A34" s="24" t="s">
        <v>78</v>
      </c>
      <c r="B34" s="25" t="s">
        <v>115</v>
      </c>
      <c r="C34" s="23" t="s">
        <v>113</v>
      </c>
      <c r="D34" s="35">
        <v>0.12</v>
      </c>
      <c r="E34" s="35" t="s">
        <v>114</v>
      </c>
      <c r="F34" s="38"/>
      <c r="G34" s="41"/>
    </row>
    <row r="35" spans="1:7" ht="30" x14ac:dyDescent="0.25">
      <c r="A35" s="24" t="s">
        <v>88</v>
      </c>
      <c r="B35" s="25" t="s">
        <v>116</v>
      </c>
      <c r="C35" s="23" t="s">
        <v>113</v>
      </c>
      <c r="D35" s="35">
        <v>0.01</v>
      </c>
      <c r="E35" s="35" t="s">
        <v>114</v>
      </c>
      <c r="F35" s="38"/>
      <c r="G35" s="41"/>
    </row>
    <row r="36" spans="1:7" ht="30" x14ac:dyDescent="0.25">
      <c r="A36" s="24" t="s">
        <v>117</v>
      </c>
      <c r="B36" s="25" t="s">
        <v>122</v>
      </c>
      <c r="C36" s="23" t="s">
        <v>113</v>
      </c>
      <c r="D36" s="35" t="s">
        <v>138</v>
      </c>
      <c r="E36" s="35" t="s">
        <v>114</v>
      </c>
      <c r="F36" s="38"/>
      <c r="G36" s="41"/>
    </row>
    <row r="38" spans="1:7" x14ac:dyDescent="0.25">
      <c r="A38" s="21" t="s">
        <v>118</v>
      </c>
      <c r="B38" s="21"/>
      <c r="C38" s="21"/>
      <c r="D38" s="21"/>
      <c r="E38" s="21"/>
      <c r="F38" s="21"/>
      <c r="G38" s="42"/>
    </row>
    <row r="39" spans="1:7" ht="12.75" customHeight="1" x14ac:dyDescent="0.25">
      <c r="A39" s="57" t="s">
        <v>127</v>
      </c>
      <c r="B39" s="58"/>
      <c r="C39" s="58"/>
      <c r="D39" s="58"/>
      <c r="E39" s="58"/>
      <c r="F39" s="58"/>
      <c r="G39" s="58"/>
    </row>
    <row r="40" spans="1:7" ht="28.5" hidden="1" customHeight="1" x14ac:dyDescent="0.25">
      <c r="A40" s="57" t="s">
        <v>119</v>
      </c>
      <c r="B40" s="58"/>
      <c r="C40" s="58"/>
      <c r="D40" s="58"/>
      <c r="E40" s="58"/>
      <c r="F40" s="58"/>
      <c r="G40" s="58"/>
    </row>
    <row r="41" spans="1:7" ht="51" hidden="1" customHeight="1" x14ac:dyDescent="0.25">
      <c r="A41" s="57" t="s">
        <v>120</v>
      </c>
      <c r="B41" s="58"/>
      <c r="C41" s="58"/>
      <c r="D41" s="58"/>
      <c r="E41" s="58"/>
      <c r="F41" s="58"/>
      <c r="G41" s="58"/>
    </row>
  </sheetData>
  <mergeCells count="12">
    <mergeCell ref="A39:G39"/>
    <mergeCell ref="A40:G40"/>
    <mergeCell ref="A41:G41"/>
    <mergeCell ref="A2:G2"/>
    <mergeCell ref="A3:G3"/>
    <mergeCell ref="A4:G4"/>
    <mergeCell ref="A5:G5"/>
    <mergeCell ref="A7:A8"/>
    <mergeCell ref="B7:B8"/>
    <mergeCell ref="C7:C8"/>
    <mergeCell ref="D7:E7"/>
    <mergeCell ref="F7:G7"/>
  </mergeCells>
  <pageMargins left="0.54" right="0.39" top="0.31" bottom="0.4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СПб 2010</vt:lpstr>
      <vt:lpstr>ЛО 2010</vt:lpstr>
      <vt:lpstr>ЛЭ 2010</vt:lpstr>
      <vt:lpstr>ЛЭ 2012</vt:lpstr>
      <vt:lpstr>СПб 2012</vt:lpstr>
      <vt:lpstr>ЛО 2012</vt:lpstr>
      <vt:lpstr>'ЛЭ 2010'!Заголовки_для_печати</vt:lpstr>
      <vt:lpstr>'ЛЭ 2012'!Заголовки_для_печати</vt:lpstr>
      <vt:lpstr>'ЛО 2012'!Область_печати</vt:lpstr>
      <vt:lpstr>'ЛЭ 2012'!Область_печати</vt:lpstr>
      <vt:lpstr>'СПб 2012'!Область_печати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2015-07-24T06:33:58Z</dcterms:modified>
</cp:coreProperties>
</file>